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90" windowWidth="10470" windowHeight="10515" activeTab="0"/>
  </bookViews>
  <sheets>
    <sheet name="Planilha de Custos" sheetId="1" r:id="rId1"/>
    <sheet name="Cronograma Físico Financeiro" sheetId="2" r:id="rId2"/>
  </sheets>
  <definedNames>
    <definedName name="_xlnm.Print_Area" localSheetId="1">'Cronograma Físico Financeiro'!$A$1:$F$35</definedName>
    <definedName name="_xlnm.Print_Area" localSheetId="0">'Planilha de Custos'!$A$1:$I$70</definedName>
    <definedName name="_xlnm.Print_Titles" localSheetId="0">'Planilha de Custos'!$1:$11</definedName>
  </definedNames>
  <calcPr fullCalcOnLoad="1"/>
</workbook>
</file>

<file path=xl/sharedStrings.xml><?xml version="1.0" encoding="utf-8"?>
<sst xmlns="http://schemas.openxmlformats.org/spreadsheetml/2006/main" count="249" uniqueCount="160">
  <si>
    <t>UND</t>
  </si>
  <si>
    <t>QUANT.</t>
  </si>
  <si>
    <t>01.00</t>
  </si>
  <si>
    <t>03.00</t>
  </si>
  <si>
    <t>04.00</t>
  </si>
  <si>
    <t>05.00</t>
  </si>
  <si>
    <t>06.00</t>
  </si>
  <si>
    <t>07.00</t>
  </si>
  <si>
    <t>08.00</t>
  </si>
  <si>
    <t>10.00</t>
  </si>
  <si>
    <t>FONTE</t>
  </si>
  <si>
    <t>02.00</t>
  </si>
  <si>
    <t>SERVIÇOS PRELIMINARES</t>
  </si>
  <si>
    <t>DIVISÓRIAS E BANCADAS</t>
  </si>
  <si>
    <t>INSTALAÇÕES ELÉTRICAS</t>
  </si>
  <si>
    <t xml:space="preserve">LIMPEZA GERAL  </t>
  </si>
  <si>
    <t>UNID.</t>
  </si>
  <si>
    <t>ITEM</t>
  </si>
  <si>
    <t>TOTAL</t>
  </si>
  <si>
    <t>m²</t>
  </si>
  <si>
    <t>m³</t>
  </si>
  <si>
    <t xml:space="preserve">LIMPEZA GERAL DE OBRA </t>
  </si>
  <si>
    <t>m</t>
  </si>
  <si>
    <t>CRONOGRAMA FÍSICO-FINANCEIRO</t>
  </si>
  <si>
    <t>ETAPAS/DESCRIÇÃO</t>
  </si>
  <si>
    <t>FÍSICO/ FINANCEIRO</t>
  </si>
  <si>
    <t>TOTAL  ETAPAS</t>
  </si>
  <si>
    <t>MÊS 1</t>
  </si>
  <si>
    <t>MÊS 2</t>
  </si>
  <si>
    <t xml:space="preserve"> </t>
  </si>
  <si>
    <t>Observações:</t>
  </si>
  <si>
    <t>LUMINÁRIA DE EMBUTIR COM DUAS LÂMPADAS FLUORESCENTES 127 V - 2 X 40 W, COMPLETA</t>
  </si>
  <si>
    <t>3</t>
  </si>
  <si>
    <t>1</t>
  </si>
  <si>
    <t>1.2</t>
  </si>
  <si>
    <t>1.3</t>
  </si>
  <si>
    <t>1.4</t>
  </si>
  <si>
    <t>1.5</t>
  </si>
  <si>
    <t>2</t>
  </si>
  <si>
    <t>2.1</t>
  </si>
  <si>
    <t>4</t>
  </si>
  <si>
    <t>5</t>
  </si>
  <si>
    <t>6</t>
  </si>
  <si>
    <t>7</t>
  </si>
  <si>
    <t>9</t>
  </si>
  <si>
    <t>3.1</t>
  </si>
  <si>
    <t>4.1</t>
  </si>
  <si>
    <t>4.2</t>
  </si>
  <si>
    <t>5.1</t>
  </si>
  <si>
    <t>6.1</t>
  </si>
  <si>
    <t>7.1</t>
  </si>
  <si>
    <t>8.1</t>
  </si>
  <si>
    <t>9.1</t>
  </si>
  <si>
    <t>10.1</t>
  </si>
  <si>
    <t>8.2</t>
  </si>
  <si>
    <t xml:space="preserve">FORNECIMENTO E COLOCAÇÃO DE PLACA DE OBRA EM CHAPA GALVANIZADA   </t>
  </si>
  <si>
    <t>LUMINÁRIA DE EMBUTIR COM DUAS LÂMPADAS FLUORESCENTES 127 V - 2 X 20 W, COMPLETA</t>
  </si>
  <si>
    <t>INSTALACAO PONTO LUZ EQUIVALENTE A 2 VARAS ELETRODUTO PVC RIGIDO 1/2", 12M FIO 2,5MM2 CAIXAS CONEXOES LUVAS CURVA E INTERRUPTOR COM PLACA, INCLUSIVE ABERTURA E FECHAMENTO DE RASGO EM ALVENARIA</t>
  </si>
  <si>
    <t>INSTALACAO 1 CONJUNTO 3 TOMADAS EQUIVALENTE 4 VARAS ELETRODUTO PVC RIGIDO 1/2", 25M DE FIO 2,5MM2 CAIXAS CONEXOES E TOMADAS DE EMBUTIR COM PLACA, INCLUSIVE CONEXOES E FECHAMENTO DE RASGO EM ALVENARIA</t>
  </si>
  <si>
    <t>INSTALACAO 1 CONJUNTO 2 TOMADAS EQUIVALENTE 3 VARAS ELETRODUTO PVC RIG IDO 1/2", 18M DE FIO 2,5MM2 CAIXAS CONEXOES E TOMADAS DE EMBUTIR COM PLACA, INCLUSIVE ABERTURA E FECHAMENTO DE RASGO EM ALVENARIA</t>
  </si>
  <si>
    <t>DEMOLIÇÃO DE ALVENARIA DE TIJOLO CERÂMICO SEM APROVEITAMENTO DO MATERIAL, INCLUSIVE AFASTAMENTO</t>
  </si>
  <si>
    <t>PINTURA ACRÍLICA AREA EXTERNA, EM PAREDES, 2 DEMÃOS SEM MASSA CORRIDA, EXCLUSIVE FUNDO SELADOR</t>
  </si>
  <si>
    <t>ACETINADO S/MASSA C/FUNDO BRANCO EM PEÇAS  MADEIRA</t>
  </si>
  <si>
    <t xml:space="preserve">PINTURA ESMALTE COM FUNDO ANTIOXIDANTE, 2 DEMÃOS EM ESQUADRIAS DE FERRO             </t>
  </si>
  <si>
    <t>INSTALAÇÕES HIDRÁULICAS</t>
  </si>
  <si>
    <t>TUBO PVC RÍGIDO SOLDÁVEL,ÁGUA INCLUSIVE CONEXÕES 25MM (3/4")</t>
  </si>
  <si>
    <t>INSTALAÇÕES SANITÁRIAS</t>
  </si>
  <si>
    <t>TUBO PVC ESGOTO PB, INCLUSIVE CONEXÕES E SUPORTES, 40 MM</t>
  </si>
  <si>
    <t>TUBO PVC ESGOTO PB, INCLUSIVE CONEXÕES E SUPORTES, 50 MM</t>
  </si>
  <si>
    <t>VALVULA METALICA PARA LAVATORIO TANQUE PIA COZINHA</t>
  </si>
  <si>
    <t>PINTURA ACRÍLICA, EM PAREDES, 2 DEMÃOS, 50% LIQUIBRILHO, EXCLUSIVE FUNDO SELADOR</t>
  </si>
  <si>
    <t>CAIXA ALVENARIA 40 X 40 X 80 CM, TAMPA EM CONCRETO-INSPEÇÃO / PASSAGEM, INCLUSIVE ESCAVAÇÃO, REATERRO E BOTA-FORA</t>
  </si>
  <si>
    <t>6.3</t>
  </si>
  <si>
    <t>7.2</t>
  </si>
  <si>
    <t>8.3</t>
  </si>
  <si>
    <t>8.4</t>
  </si>
  <si>
    <t>RESPONSAVEL: GUSTAVO BATISTA MARIANO CREA: 88.611/D</t>
  </si>
  <si>
    <t>UNITÁRIO S/BDI</t>
  </si>
  <si>
    <t>UNITÁRIO C/BDI</t>
  </si>
  <si>
    <t>CUSTOS</t>
  </si>
  <si>
    <t>ORÇAMENTO</t>
  </si>
  <si>
    <t>DESCRIÇÃO DOS SERVIÇOS</t>
  </si>
  <si>
    <t>ORÇAMENTO DISCRIMINATIVO</t>
  </si>
  <si>
    <t>SECRETARIA</t>
  </si>
  <si>
    <t>OBRA</t>
  </si>
  <si>
    <t>ENDEREÇO:</t>
  </si>
  <si>
    <t>ESQUADRIAS</t>
  </si>
  <si>
    <t>,</t>
  </si>
  <si>
    <t>PREFEITURA MINICIPAL DE LAGOA SANTA - MG</t>
  </si>
  <si>
    <t>Secretaria Municipal de Desenvolvimento Econômico - Setor de Projetos</t>
  </si>
  <si>
    <t>VERGAS</t>
  </si>
  <si>
    <t>DEMOLIÇÃO DE DIVISÓRIA DE MADEIRA COMPESADA</t>
  </si>
  <si>
    <t>DIVISÓRIAS</t>
  </si>
  <si>
    <t>PAREDE DE GESSO ACARTONADO, DRY-WALL - 1RU + 1RU (DIVISÃO ENTRE ÁREAS UMIDAS DE UMA MESMA UNIDADE)</t>
  </si>
  <si>
    <t>REGISTRO GAVETA 3/4" COM CANOPLA ACABAMENTO CROMADO SIMPLES - FORNECIMENTO E INSTALACAO</t>
  </si>
  <si>
    <t>PREPARAÇÃO P/ PINTURA EM PAREDES DE GESSO , PVA/ACRÍLICA COM FUNDO SELADOR EM 2 DEMÃOS</t>
  </si>
  <si>
    <t>CONJUTO MOVEIS EM MDF ODONTOLOGICO COM PIA AÇO INOX 30CM, TORNEIRA BICA MOVEL ACIONAMENTO ELETROMAGNETICO, DIM 104 X 46CM ATENDIMENTO NORMAS DA VIGILÂNCIA SANITARIA</t>
  </si>
  <si>
    <t>VIDRO LISO COMUM TRANSPARENTE, ESPESSURA 4MM</t>
  </si>
  <si>
    <t xml:space="preserve">EXECUÇÃO DE PAREDE DE GESSO ACARTONADO, DRY-WALL - 1ST + 1ST (DIVISÃO ENTRE ÁREAS SECAS DE UMA MESMA UNIDADE)                          </t>
  </si>
  <si>
    <t>IMPERMEABILIZAÇÃO</t>
  </si>
  <si>
    <t>PRAZO DA OBRA: 2 MESES</t>
  </si>
  <si>
    <t>8</t>
  </si>
  <si>
    <t>PORTA DE MADEIRA DE LEI ESPECIAL 80 X 210 CM REVESTIDA COM CHUMBO(FACE INTERNA) E VISOR , PARA PINTURA, INCLUSIVE FERRAGENS</t>
  </si>
  <si>
    <t>REVESTIMENTO</t>
  </si>
  <si>
    <t>5.2</t>
  </si>
  <si>
    <t>5.3</t>
  </si>
  <si>
    <t>5.4</t>
  </si>
  <si>
    <t>Reforma Centro de Especialidades</t>
  </si>
  <si>
    <t>Rua   - Bairro Por do Sol</t>
  </si>
  <si>
    <t>9.00</t>
  </si>
  <si>
    <t>PIA ACO INOXIDAVEL 200X60CM COM 2 CUBAS - FORNECIMENTO E INSTALACAO</t>
  </si>
  <si>
    <t>8.5</t>
  </si>
  <si>
    <t>9.2</t>
  </si>
  <si>
    <t>9.3</t>
  </si>
  <si>
    <t>9.4</t>
  </si>
  <si>
    <t>11.1</t>
  </si>
  <si>
    <t>IMPERMEABILIZAÇÃO COM ARGAMASSA POLIMÉRICA NAS PAREDES (INTERNAMENTE) COM UMIDADE ASCENDENTE, H = 1,50 M, INCLUINDO A DEMOLIÇÃO DO EMBOÇO ANTIGO E SUA RECOMPOSIÇÃO COM ARGAMASSA POLIMÉRICA (CIMENTO + AREIA+ POLÍMERO ACRÍLICO) - SALA DE ESTERILIZAÇÃO</t>
  </si>
  <si>
    <t>1 DEMÃO DE PINTURA EPÓXI - TRATAMENTO ANTI-RAIZ - JARDIM</t>
  </si>
  <si>
    <t>MERCADO</t>
  </si>
  <si>
    <t>11.00</t>
  </si>
  <si>
    <t>PISOS</t>
  </si>
  <si>
    <t>RECOMPOSIÇÃO DE PISO DE MARMORITE</t>
  </si>
  <si>
    <t>DEMOLIÇÃO DE PISO DE MARMORITE PASSEIO DE CONCRETO, INCLUSIVE AFASTAMENTO</t>
  </si>
  <si>
    <t xml:space="preserve">RECOMPOSIÇÃO DE PASSEIOS DE CONCRETO E = 8 CM, FCK = 15 MPA </t>
  </si>
  <si>
    <t>CAIXA SIFONADA EM PVC COM GRELHA REDONDA 150 X 150 X 50 MM</t>
  </si>
  <si>
    <t>9.5</t>
  </si>
  <si>
    <t>1.6</t>
  </si>
  <si>
    <t>6.2</t>
  </si>
  <si>
    <t>6.4</t>
  </si>
  <si>
    <t>6.5</t>
  </si>
  <si>
    <t>6.6</t>
  </si>
  <si>
    <t>9.6</t>
  </si>
  <si>
    <t>10</t>
  </si>
  <si>
    <t>10.2</t>
  </si>
  <si>
    <t>10.3</t>
  </si>
  <si>
    <t>10.4</t>
  </si>
  <si>
    <t>10.5</t>
  </si>
  <si>
    <t>12.1</t>
  </si>
  <si>
    <t>BDI PROPOSTO - 32,00%</t>
  </si>
  <si>
    <t>TUBO PVC ESGOTO PB, INCLUSIVE CONEXÕES E SUPORTES, 100 MM</t>
  </si>
  <si>
    <t>JANELA DE CHAPA DOBRADA ACO DE CORRER, DUAS FOLHAS, DIVISAO HORIZONTAL (DIMENSÕES  DO PROJETO)</t>
  </si>
  <si>
    <t>PORTA DE MADEIRA COMPENSADA LISA PARA PINTURA, 0,80X2,10M, INCLUSO MARCO, ALIZAR, DOBRADICA E FECHADURA</t>
  </si>
  <si>
    <t>VERGAS E CONTRA VERGAS DE CONCRETO ARMADO (15X10) PARA ALVENARIA CONCRETO FCK &gt;= 20 MPA FORMA E ARMAÇÃO</t>
  </si>
  <si>
    <t xml:space="preserve">REVESTIMENTO EXECUÇÃO DE REVESTIMENTO COM ARGAMASSA BARITADA DENSIDADE 3,2 G/CM³ PARA BLINDAGEM DA SALA DE RAIO-X, INCLUINDO PREPARO DE BASE (NATA E CHAPISCO)PARA APLICAÇÃO DO REVESTIMENTO, E = 2 CM  </t>
  </si>
  <si>
    <t>BANCADA EM GRANITO ANDORINHA ESP. = 3 CM APOIADAS SOBRE ALVENARIA</t>
  </si>
  <si>
    <t>SETOP-FEV 2012</t>
  </si>
  <si>
    <t>SINAP-FEV2012</t>
  </si>
  <si>
    <t>CAIXA DE GORDURA SIMPLES EM CONCRETO PRE-MOLDADO DN 40MM COM TAMPA - FORNECIMENTO E INSTALACAO</t>
  </si>
  <si>
    <t>EXPURGO HOSPITALAR EM INOX 70X55</t>
  </si>
  <si>
    <t>TORNEIRA INOX CLINICO HOSPITALAR PAREDE ACIONAMENTO COTOVELO</t>
  </si>
  <si>
    <t>SUPORTE PARA AVENTAIS TIPO TOALHEIRO EM AÇO 1020 PINTURA EPÓXI BRANCO 65X7,62CM PARA ATÉ 03 AVENTAIS</t>
  </si>
  <si>
    <t>Sudecap- Jul 2011 / Sinap Fev 2012 / Setop Fev 2012</t>
  </si>
  <si>
    <t>9.7</t>
  </si>
  <si>
    <t>9.8</t>
  </si>
  <si>
    <t>ml</t>
  </si>
  <si>
    <t xml:space="preserve">LOCAÇÃO DA OBRA </t>
  </si>
  <si>
    <t>SINAP-FEV 2012</t>
  </si>
  <si>
    <t>SUDECAP-JUL2011</t>
  </si>
  <si>
    <t>5.5</t>
  </si>
  <si>
    <t>ESPELHO CONVEXO PANORÂMICO, DIÂMETRO 400MM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</si>
</sst>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_(* #,##0.0000_);_(* \(#,##0.0000\);_(* &quot;-&quot;??_);_(@_)"/>
    <numFmt numFmtId="178" formatCode="_(* #,##0.000_);_(* \(#,##0.000\);_(* &quot;-&quot;??_);_(@_)"/>
    <numFmt numFmtId="179" formatCode="0.000"/>
    <numFmt numFmtId="180" formatCode="0.00000"/>
    <numFmt numFmtId="181" formatCode="[$-416]dddd\,\ d&quot; de &quot;mmmm&quot; de &quot;yyyy"/>
    <numFmt numFmtId="182" formatCode="&quot;R$&quot;#,##0_);\(&quot;R$&quot;#,##0\)"/>
    <numFmt numFmtId="183" formatCode="&quot;R$&quot;#,##0_);[Red]\(&quot;R$&quot;#,##0\)"/>
    <numFmt numFmtId="184" formatCode="&quot;R$&quot;#,##0.00_);\(&quot;R$&quot;#,##0.00\)"/>
    <numFmt numFmtId="185" formatCode="&quot;R$&quot;#,##0.00_);[Red]\(&quot;R$&quot;#,##0.00\)"/>
    <numFmt numFmtId="186" formatCode="_(&quot;R$&quot;* #,##0_);_(&quot;R$&quot;* \(#,##0\);_(&quot;R$&quot;* &quot;-&quot;_);_(@_)"/>
    <numFmt numFmtId="187" formatCode="_(&quot;R$&quot;* #,##0.00_);_(&quot;R$&quot;* \(#,##0.00\);_(&quot;R$&quot;* &quot;-&quot;??_);_(@_)"/>
    <numFmt numFmtId="188" formatCode="&quot;Cr$&quot;#,##0_);\(&quot;Cr$&quot;#,##0\)"/>
    <numFmt numFmtId="189" formatCode="&quot;Cr$&quot;#,##0_);[Red]\(&quot;Cr$&quot;#,##0\)"/>
    <numFmt numFmtId="190" formatCode="&quot;Cr$&quot;#,##0.00_);\(&quot;Cr$&quot;#,##0.00\)"/>
    <numFmt numFmtId="191" formatCode="&quot;Cr$&quot;#,##0.00_);[Red]\(&quot;Cr$&quot;#,##0.00\)"/>
    <numFmt numFmtId="192" formatCode="_(&quot;Cr$&quot;* #,##0_);_(&quot;Cr$&quot;* \(#,##0\);_(&quot;Cr$&quot;* &quot;-&quot;_);_(@_)"/>
    <numFmt numFmtId="193" formatCode="_(&quot;Cr$&quot;* #,##0.00_);_(&quot;Cr$&quot;* \(#,##0.00\);_(&quot;Cr$&quot;* &quot;-&quot;??_);_(@_)"/>
    <numFmt numFmtId="194" formatCode="#,##0.0000_);\(#,##0.0000\)"/>
    <numFmt numFmtId="195" formatCode="0.0000%"/>
    <numFmt numFmtId="196" formatCode="#,##0.000_);[Red]\(#,##0.000\)"/>
    <numFmt numFmtId="197" formatCode="#,##0.0000_);[Red]\(#,##0.0000\)"/>
    <numFmt numFmtId="198" formatCode="0.0%"/>
    <numFmt numFmtId="199" formatCode="0.0"/>
    <numFmt numFmtId="200" formatCode="_(* #,##0.0_);_(* \(#,##0.0\);_(* &quot;-&quot;??_);_(@_)"/>
    <numFmt numFmtId="201" formatCode="_(* #,##0.0000_);_(* \(#,##0.0000\);_(* &quot;-&quot;????_);_(@_)"/>
    <numFmt numFmtId="202" formatCode="0.000%"/>
    <numFmt numFmtId="203" formatCode="dd/mm/yy;@"/>
    <numFmt numFmtId="204" formatCode="0.00_ ;[Red]\-0.00\ "/>
    <numFmt numFmtId="205" formatCode="#,##0.00_ ;[Red]\-#,##0.00\ "/>
    <numFmt numFmtId="206" formatCode="#,##0.00;[Red]#,##0.00"/>
    <numFmt numFmtId="207" formatCode="#,##0.000"/>
    <numFmt numFmtId="208" formatCode="#,##0.0000"/>
    <numFmt numFmtId="209" formatCode="0.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9"/>
      <name val="Arial"/>
      <family val="2"/>
    </font>
    <font>
      <sz val="10"/>
      <color indexed="57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50" applyFill="1">
      <alignment/>
      <protection/>
    </xf>
    <xf numFmtId="0" fontId="0" fillId="24" borderId="0" xfId="50" applyFill="1" applyBorder="1" applyAlignment="1">
      <alignment vertical="center"/>
      <protection/>
    </xf>
    <xf numFmtId="0" fontId="0" fillId="24" borderId="0" xfId="50" applyFill="1" applyBorder="1">
      <alignment/>
      <protection/>
    </xf>
    <xf numFmtId="0" fontId="0" fillId="24" borderId="0" xfId="50" applyFont="1" applyFill="1" applyBorder="1">
      <alignment/>
      <protection/>
    </xf>
    <xf numFmtId="4" fontId="0" fillId="24" borderId="0" xfId="50" applyNumberFormat="1" applyFill="1">
      <alignment/>
      <protection/>
    </xf>
    <xf numFmtId="10" fontId="3" fillId="16" borderId="10" xfId="50" applyNumberFormat="1" applyFont="1" applyFill="1" applyBorder="1" applyAlignment="1">
      <alignment vertical="top" wrapText="1"/>
      <protection/>
    </xf>
    <xf numFmtId="0" fontId="2" fillId="24" borderId="0" xfId="50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0" fillId="24" borderId="0" xfId="50" applyNumberFormat="1" applyFill="1" applyAlignment="1">
      <alignment wrapText="1"/>
      <protection/>
    </xf>
    <xf numFmtId="0" fontId="0" fillId="16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16" borderId="11" xfId="0" applyNumberFormat="1" applyFont="1" applyFill="1" applyBorder="1" applyAlignment="1">
      <alignment/>
    </xf>
    <xf numFmtId="0" fontId="0" fillId="24" borderId="0" xfId="50" applyFont="1" applyFill="1" applyBorder="1" applyAlignment="1">
      <alignment vertical="center" wrapText="1"/>
      <protection/>
    </xf>
    <xf numFmtId="0" fontId="0" fillId="24" borderId="0" xfId="50" applyFont="1" applyFill="1" applyAlignment="1">
      <alignment wrapText="1"/>
      <protection/>
    </xf>
    <xf numFmtId="0" fontId="2" fillId="24" borderId="0" xfId="50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205" fontId="0" fillId="0" borderId="0" xfId="0" applyNumberFormat="1" applyFont="1" applyFill="1" applyAlignment="1">
      <alignment horizontal="center" vertical="center" wrapText="1"/>
    </xf>
    <xf numFmtId="43" fontId="0" fillId="0" borderId="0" xfId="55" applyFont="1" applyFill="1" applyAlignment="1">
      <alignment horizontal="center" vertical="center" wrapText="1"/>
    </xf>
    <xf numFmtId="43" fontId="10" fillId="0" borderId="0" xfId="55" applyFont="1" applyFill="1" applyAlignment="1">
      <alignment horizontal="right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49" fontId="2" fillId="16" borderId="13" xfId="0" applyNumberFormat="1" applyFont="1" applyFill="1" applyBorder="1" applyAlignment="1">
      <alignment horizontal="center" vertical="center" wrapText="1"/>
    </xf>
    <xf numFmtId="10" fontId="9" fillId="16" borderId="10" xfId="50" applyNumberFormat="1" applyFont="1" applyFill="1" applyBorder="1" applyAlignment="1">
      <alignment vertical="top" wrapText="1"/>
      <protection/>
    </xf>
    <xf numFmtId="10" fontId="3" fillId="0" borderId="10" xfId="50" applyNumberFormat="1" applyFont="1" applyFill="1" applyBorder="1" applyAlignment="1">
      <alignment vertical="top" wrapText="1"/>
      <protection/>
    </xf>
    <xf numFmtId="0" fontId="0" fillId="24" borderId="14" xfId="50" applyFill="1" applyBorder="1" applyAlignment="1">
      <alignment vertical="center"/>
      <protection/>
    </xf>
    <xf numFmtId="0" fontId="11" fillId="24" borderId="0" xfId="50" applyFont="1" applyFill="1" applyBorder="1" applyAlignment="1">
      <alignment vertical="center"/>
      <protection/>
    </xf>
    <xf numFmtId="10" fontId="3" fillId="16" borderId="0" xfId="50" applyNumberFormat="1" applyFont="1" applyFill="1" applyBorder="1" applyAlignment="1">
      <alignment vertical="top" wrapText="1"/>
      <protection/>
    </xf>
    <xf numFmtId="4" fontId="8" fillId="24" borderId="0" xfId="50" applyNumberFormat="1" applyFont="1" applyFill="1" applyBorder="1" applyAlignment="1">
      <alignment vertical="top" wrapText="1"/>
      <protection/>
    </xf>
    <xf numFmtId="10" fontId="8" fillId="24" borderId="0" xfId="50" applyNumberFormat="1" applyFont="1" applyFill="1" applyBorder="1" applyAlignment="1">
      <alignment vertical="top" wrapText="1"/>
      <protection/>
    </xf>
    <xf numFmtId="10" fontId="4" fillId="24" borderId="0" xfId="57" applyNumberFormat="1" applyFont="1" applyFill="1" applyBorder="1" applyAlignment="1">
      <alignment vertical="top" wrapText="1"/>
    </xf>
    <xf numFmtId="10" fontId="4" fillId="24" borderId="0" xfId="50" applyNumberFormat="1" applyFont="1" applyFill="1" applyBorder="1" applyAlignment="1">
      <alignment vertical="top" wrapText="1"/>
      <protection/>
    </xf>
    <xf numFmtId="10" fontId="3" fillId="24" borderId="0" xfId="50" applyNumberFormat="1" applyFont="1" applyFill="1" applyBorder="1" applyAlignment="1">
      <alignment vertical="top" wrapText="1"/>
      <protection/>
    </xf>
    <xf numFmtId="39" fontId="9" fillId="24" borderId="0" xfId="55" applyNumberFormat="1" applyFont="1" applyFill="1" applyBorder="1" applyAlignment="1">
      <alignment vertical="top" wrapText="1"/>
    </xf>
    <xf numFmtId="0" fontId="2" fillId="17" borderId="15" xfId="0" applyFont="1" applyFill="1" applyBorder="1" applyAlignment="1">
      <alignment horizontal="left" vertical="center" wrapText="1"/>
    </xf>
    <xf numFmtId="0" fontId="0" fillId="17" borderId="15" xfId="0" applyFont="1" applyFill="1" applyBorder="1" applyAlignment="1">
      <alignment horizontal="center" vertical="center"/>
    </xf>
    <xf numFmtId="43" fontId="0" fillId="17" borderId="16" xfId="55" applyFont="1" applyFill="1" applyBorder="1" applyAlignment="1">
      <alignment horizontal="right" vertical="center" wrapText="1"/>
    </xf>
    <xf numFmtId="43" fontId="32" fillId="17" borderId="16" xfId="55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204" fontId="0" fillId="0" borderId="16" xfId="0" applyNumberFormat="1" applyFont="1" applyFill="1" applyBorder="1" applyAlignment="1">
      <alignment horizontal="center" vertical="center" wrapText="1"/>
    </xf>
    <xf numFmtId="0" fontId="0" fillId="17" borderId="16" xfId="0" applyFont="1" applyFill="1" applyBorder="1" applyAlignment="1">
      <alignment horizontal="center"/>
    </xf>
    <xf numFmtId="4" fontId="0" fillId="17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justify" vertical="center" wrapText="1"/>
    </xf>
    <xf numFmtId="0" fontId="2" fillId="17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49" fontId="2" fillId="17" borderId="17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2" fillId="17" borderId="16" xfId="0" applyNumberFormat="1" applyFont="1" applyFill="1" applyBorder="1" applyAlignment="1">
      <alignment horizontal="center" vertical="center"/>
    </xf>
    <xf numFmtId="0" fontId="2" fillId="17" borderId="18" xfId="0" applyFont="1" applyFill="1" applyBorder="1" applyAlignment="1">
      <alignment vertical="center" wrapText="1"/>
    </xf>
    <xf numFmtId="0" fontId="2" fillId="17" borderId="18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/>
    </xf>
    <xf numFmtId="0" fontId="2" fillId="17" borderId="18" xfId="0" applyFont="1" applyFill="1" applyBorder="1" applyAlignment="1">
      <alignment horizontal="center" vertical="center" wrapText="1"/>
    </xf>
    <xf numFmtId="43" fontId="2" fillId="17" borderId="16" xfId="55" applyFont="1" applyFill="1" applyBorder="1" applyAlignment="1">
      <alignment vertical="center" wrapText="1"/>
    </xf>
    <xf numFmtId="43" fontId="2" fillId="17" borderId="19" xfId="55" applyFont="1" applyFill="1" applyBorder="1" applyAlignment="1">
      <alignment horizontal="center" vertical="center" wrapText="1"/>
    </xf>
    <xf numFmtId="43" fontId="2" fillId="17" borderId="20" xfId="55" applyFont="1" applyFill="1" applyBorder="1" applyAlignment="1">
      <alignment horizontal="right" vertical="center" wrapText="1"/>
    </xf>
    <xf numFmtId="43" fontId="0" fillId="0" borderId="16" xfId="55" applyFont="1" applyFill="1" applyBorder="1" applyAlignment="1">
      <alignment horizontal="right" vertical="center" wrapText="1"/>
    </xf>
    <xf numFmtId="43" fontId="0" fillId="0" borderId="20" xfId="55" applyFont="1" applyFill="1" applyBorder="1" applyAlignment="1">
      <alignment horizontal="right" vertical="center" wrapText="1"/>
    </xf>
    <xf numFmtId="43" fontId="0" fillId="0" borderId="0" xfId="55" applyFont="1" applyFill="1" applyBorder="1" applyAlignment="1">
      <alignment horizontal="right" vertical="center" wrapText="1"/>
    </xf>
    <xf numFmtId="4" fontId="0" fillId="0" borderId="16" xfId="47" applyNumberFormat="1" applyFont="1" applyFill="1" applyBorder="1" applyAlignment="1">
      <alignment horizontal="right" vertical="center"/>
    </xf>
    <xf numFmtId="43" fontId="0" fillId="0" borderId="21" xfId="55" applyFont="1" applyFill="1" applyBorder="1" applyAlignment="1">
      <alignment horizontal="right" vertical="center" wrapText="1"/>
    </xf>
    <xf numFmtId="43" fontId="0" fillId="17" borderId="19" xfId="55" applyFont="1" applyFill="1" applyBorder="1" applyAlignment="1">
      <alignment horizontal="center" vertical="center" wrapText="1"/>
    </xf>
    <xf numFmtId="43" fontId="0" fillId="0" borderId="20" xfId="55" applyFont="1" applyFill="1" applyBorder="1" applyAlignment="1">
      <alignment horizontal="center" vertical="center" wrapText="1"/>
    </xf>
    <xf numFmtId="43" fontId="31" fillId="17" borderId="20" xfId="55" applyFont="1" applyFill="1" applyBorder="1" applyAlignment="1">
      <alignment horizontal="center" vertical="center" wrapText="1"/>
    </xf>
    <xf numFmtId="43" fontId="0" fillId="0" borderId="20" xfId="55" applyFont="1" applyFill="1" applyBorder="1" applyAlignment="1">
      <alignment horizontal="center" vertical="center"/>
    </xf>
    <xf numFmtId="43" fontId="0" fillId="17" borderId="20" xfId="55" applyFont="1" applyFill="1" applyBorder="1" applyAlignment="1">
      <alignment horizontal="center" vertical="center" wrapText="1"/>
    </xf>
    <xf numFmtId="43" fontId="12" fillId="17" borderId="20" xfId="55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/>
    </xf>
    <xf numFmtId="43" fontId="0" fillId="0" borderId="21" xfId="55" applyFont="1" applyFill="1" applyBorder="1" applyAlignment="1">
      <alignment horizontal="center" vertical="center"/>
    </xf>
    <xf numFmtId="0" fontId="2" fillId="17" borderId="22" xfId="0" applyFont="1" applyFill="1" applyBorder="1" applyAlignment="1">
      <alignment horizontal="center" vertical="center" wrapText="1"/>
    </xf>
    <xf numFmtId="43" fontId="2" fillId="17" borderId="22" xfId="55" applyFont="1" applyFill="1" applyBorder="1" applyAlignment="1">
      <alignment horizontal="right" vertical="center" wrapText="1"/>
    </xf>
    <xf numFmtId="43" fontId="2" fillId="17" borderId="23" xfId="0" applyNumberFormat="1" applyFont="1" applyFill="1" applyBorder="1" applyAlignment="1">
      <alignment vertical="center" wrapText="1"/>
    </xf>
    <xf numFmtId="0" fontId="2" fillId="17" borderId="13" xfId="0" applyFont="1" applyFill="1" applyBorder="1" applyAlignment="1">
      <alignment horizontal="center" vertical="center" wrapText="1"/>
    </xf>
    <xf numFmtId="4" fontId="0" fillId="24" borderId="0" xfId="50" applyNumberFormat="1" applyFont="1" applyFill="1" applyBorder="1" applyAlignment="1">
      <alignment vertical="center" wrapText="1"/>
      <protection/>
    </xf>
    <xf numFmtId="43" fontId="10" fillId="0" borderId="16" xfId="55" applyFont="1" applyFill="1" applyBorder="1" applyAlignment="1">
      <alignment horizontal="right" vertical="center" wrapText="1"/>
    </xf>
    <xf numFmtId="10" fontId="9" fillId="0" borderId="10" xfId="50" applyNumberFormat="1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horizontal="center"/>
    </xf>
    <xf numFmtId="10" fontId="3" fillId="0" borderId="0" xfId="50" applyNumberFormat="1" applyFont="1" applyFill="1" applyBorder="1" applyAlignment="1">
      <alignment vertical="top" wrapText="1"/>
      <protection/>
    </xf>
    <xf numFmtId="4" fontId="8" fillId="0" borderId="0" xfId="50" applyNumberFormat="1" applyFont="1" applyFill="1" applyBorder="1" applyAlignment="1">
      <alignment vertical="top" wrapText="1"/>
      <protection/>
    </xf>
    <xf numFmtId="10" fontId="9" fillId="16" borderId="0" xfId="50" applyNumberFormat="1" applyFont="1" applyFill="1" applyBorder="1" applyAlignment="1">
      <alignment vertical="top" wrapText="1"/>
      <protection/>
    </xf>
    <xf numFmtId="10" fontId="3" fillId="16" borderId="0" xfId="57" applyNumberFormat="1" applyFont="1" applyFill="1" applyBorder="1" applyAlignment="1">
      <alignment vertical="top" wrapText="1"/>
    </xf>
    <xf numFmtId="0" fontId="4" fillId="24" borderId="0" xfId="50" applyFont="1" applyFill="1" applyBorder="1">
      <alignment/>
      <protection/>
    </xf>
    <xf numFmtId="0" fontId="0" fillId="0" borderId="0" xfId="0" applyFont="1" applyFill="1" applyBorder="1" applyAlignment="1">
      <alignment horizontal="justify" vertical="center" wrapText="1"/>
    </xf>
    <xf numFmtId="205" fontId="0" fillId="0" borderId="0" xfId="0" applyNumberFormat="1" applyFont="1" applyFill="1" applyBorder="1" applyAlignment="1">
      <alignment horizontal="center" vertical="center" wrapText="1"/>
    </xf>
    <xf numFmtId="43" fontId="0" fillId="0" borderId="0" xfId="55" applyFont="1" applyFill="1" applyBorder="1" applyAlignment="1">
      <alignment horizontal="center" vertical="center" wrapText="1"/>
    </xf>
    <xf numFmtId="43" fontId="10" fillId="0" borderId="0" xfId="55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0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3" fontId="0" fillId="0" borderId="0" xfId="55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43" fontId="31" fillId="0" borderId="0" xfId="55" applyFont="1" applyFill="1" applyBorder="1" applyAlignment="1">
      <alignment horizontal="center" vertical="center" wrapText="1"/>
    </xf>
    <xf numFmtId="0" fontId="11" fillId="24" borderId="12" xfId="50" applyFont="1" applyFill="1" applyBorder="1" applyAlignment="1">
      <alignment vertical="center"/>
      <protection/>
    </xf>
    <xf numFmtId="10" fontId="3" fillId="0" borderId="24" xfId="50" applyNumberFormat="1" applyFont="1" applyFill="1" applyBorder="1" applyAlignment="1">
      <alignment vertical="top" wrapText="1"/>
      <protection/>
    </xf>
    <xf numFmtId="10" fontId="3" fillId="16" borderId="24" xfId="50" applyNumberFormat="1" applyFont="1" applyFill="1" applyBorder="1" applyAlignment="1">
      <alignment vertical="top" wrapText="1"/>
      <protection/>
    </xf>
    <xf numFmtId="10" fontId="9" fillId="16" borderId="24" xfId="50" applyNumberFormat="1" applyFont="1" applyFill="1" applyBorder="1" applyAlignment="1">
      <alignment vertical="top" wrapText="1"/>
      <protection/>
    </xf>
    <xf numFmtId="0" fontId="2" fillId="0" borderId="25" xfId="50" applyFont="1" applyFill="1" applyBorder="1" applyAlignment="1">
      <alignment wrapText="1"/>
      <protection/>
    </xf>
    <xf numFmtId="0" fontId="2" fillId="0" borderId="26" xfId="50" applyFont="1" applyFill="1" applyBorder="1" applyAlignment="1">
      <alignment wrapText="1"/>
      <protection/>
    </xf>
    <xf numFmtId="4" fontId="2" fillId="0" borderId="26" xfId="50" applyNumberFormat="1" applyFont="1" applyFill="1" applyBorder="1" applyAlignment="1">
      <alignment wrapText="1"/>
      <protection/>
    </xf>
    <xf numFmtId="0" fontId="2" fillId="0" borderId="14" xfId="50" applyFont="1" applyFill="1" applyBorder="1" applyAlignment="1">
      <alignment wrapText="1"/>
      <protection/>
    </xf>
    <xf numFmtId="0" fontId="0" fillId="0" borderId="0" xfId="50" applyFill="1" applyBorder="1" applyAlignment="1">
      <alignment vertical="center"/>
      <protection/>
    </xf>
    <xf numFmtId="4" fontId="2" fillId="0" borderId="0" xfId="50" applyNumberFormat="1" applyFont="1" applyFill="1" applyBorder="1" applyAlignment="1">
      <alignment wrapText="1"/>
      <protection/>
    </xf>
    <xf numFmtId="0" fontId="2" fillId="0" borderId="14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 vertical="center"/>
      <protection/>
    </xf>
    <xf numFmtId="4" fontId="0" fillId="0" borderId="0" xfId="50" applyNumberFormat="1" applyFill="1" applyBorder="1" applyAlignment="1">
      <alignment wrapText="1"/>
      <protection/>
    </xf>
    <xf numFmtId="0" fontId="0" fillId="0" borderId="14" xfId="50" applyFont="1" applyFill="1" applyBorder="1">
      <alignment/>
      <protection/>
    </xf>
    <xf numFmtId="0" fontId="0" fillId="0" borderId="0" xfId="50" applyFont="1" applyFill="1" applyBorder="1">
      <alignment/>
      <protection/>
    </xf>
    <xf numFmtId="0" fontId="4" fillId="0" borderId="27" xfId="50" applyFont="1" applyFill="1" applyBorder="1">
      <alignment/>
      <protection/>
    </xf>
    <xf numFmtId="0" fontId="1" fillId="0" borderId="28" xfId="50" applyFont="1" applyFill="1" applyBorder="1" applyAlignment="1">
      <alignment horizontal="center" vertical="center"/>
      <protection/>
    </xf>
    <xf numFmtId="4" fontId="4" fillId="0" borderId="28" xfId="50" applyNumberFormat="1" applyFont="1" applyFill="1" applyBorder="1" applyAlignment="1">
      <alignment wrapText="1"/>
      <protection/>
    </xf>
    <xf numFmtId="0" fontId="2" fillId="0" borderId="13" xfId="50" applyFont="1" applyFill="1" applyBorder="1" applyAlignment="1">
      <alignment horizontal="center" vertical="center"/>
      <protection/>
    </xf>
    <xf numFmtId="0" fontId="2" fillId="0" borderId="29" xfId="50" applyFont="1" applyFill="1" applyBorder="1" applyAlignment="1">
      <alignment horizontal="center" vertical="center"/>
      <protection/>
    </xf>
    <xf numFmtId="4" fontId="2" fillId="0" borderId="11" xfId="50" applyNumberFormat="1" applyFont="1" applyFill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10" fontId="8" fillId="0" borderId="10" xfId="50" applyNumberFormat="1" applyFont="1" applyFill="1" applyBorder="1" applyAlignment="1">
      <alignment horizontal="center" vertical="top" wrapText="1"/>
      <protection/>
    </xf>
    <xf numFmtId="4" fontId="8" fillId="0" borderId="30" xfId="50" applyNumberFormat="1" applyFont="1" applyFill="1" applyBorder="1" applyAlignment="1">
      <alignment horizontal="center" vertical="top" wrapText="1"/>
      <protection/>
    </xf>
    <xf numFmtId="4" fontId="4" fillId="0" borderId="30" xfId="50" applyNumberFormat="1" applyFont="1" applyFill="1" applyBorder="1" applyAlignment="1">
      <alignment vertical="top" wrapText="1"/>
      <protection/>
    </xf>
    <xf numFmtId="10" fontId="8" fillId="0" borderId="10" xfId="53" applyNumberFormat="1" applyFont="1" applyFill="1" applyBorder="1" applyAlignment="1">
      <alignment horizontal="center" vertical="top" wrapText="1"/>
    </xf>
    <xf numFmtId="0" fontId="0" fillId="0" borderId="31" xfId="50" applyFont="1" applyFill="1" applyBorder="1" applyAlignment="1">
      <alignment horizontal="center" vertical="center" wrapText="1"/>
      <protection/>
    </xf>
    <xf numFmtId="10" fontId="8" fillId="0" borderId="30" xfId="53" applyNumberFormat="1" applyFont="1" applyFill="1" applyBorder="1" applyAlignment="1">
      <alignment horizontal="center" vertical="top" wrapText="1"/>
    </xf>
    <xf numFmtId="0" fontId="0" fillId="0" borderId="32" xfId="50" applyFont="1" applyFill="1" applyBorder="1" applyAlignment="1">
      <alignment horizontal="center" vertical="center" wrapText="1"/>
      <protection/>
    </xf>
    <xf numFmtId="9" fontId="9" fillId="0" borderId="33" xfId="53" applyFont="1" applyFill="1" applyBorder="1" applyAlignment="1">
      <alignment horizontal="center" vertical="top" wrapText="1"/>
    </xf>
    <xf numFmtId="10" fontId="3" fillId="0" borderId="33" xfId="50" applyNumberFormat="1" applyFont="1" applyFill="1" applyBorder="1" applyAlignment="1">
      <alignment vertical="top" wrapText="1"/>
      <protection/>
    </xf>
    <xf numFmtId="4" fontId="9" fillId="0" borderId="34" xfId="50" applyNumberFormat="1" applyFont="1" applyFill="1" applyBorder="1" applyAlignment="1">
      <alignment horizontal="center" vertical="top" wrapText="1"/>
      <protection/>
    </xf>
    <xf numFmtId="4" fontId="3" fillId="0" borderId="33" xfId="50" applyNumberFormat="1" applyFont="1" applyFill="1" applyBorder="1" applyAlignment="1">
      <alignment vertical="top" wrapText="1"/>
      <protection/>
    </xf>
    <xf numFmtId="0" fontId="11" fillId="0" borderId="35" xfId="50" applyFont="1" applyFill="1" applyBorder="1" applyAlignment="1">
      <alignment vertical="center"/>
      <protection/>
    </xf>
    <xf numFmtId="0" fontId="2" fillId="0" borderId="36" xfId="50" applyFont="1" applyFill="1" applyBorder="1" applyAlignment="1">
      <alignment vertical="center"/>
      <protection/>
    </xf>
    <xf numFmtId="0" fontId="2" fillId="0" borderId="18" xfId="50" applyFont="1" applyFill="1" applyBorder="1" applyAlignment="1">
      <alignment vertical="center"/>
      <protection/>
    </xf>
    <xf numFmtId="0" fontId="2" fillId="0" borderId="11" xfId="50" applyFont="1" applyFill="1" applyBorder="1" applyAlignment="1">
      <alignment horizontal="center" vertical="center"/>
      <protection/>
    </xf>
    <xf numFmtId="0" fontId="2" fillId="0" borderId="23" xfId="50" applyFont="1" applyFill="1" applyBorder="1" applyAlignment="1">
      <alignment horizontal="center" vertical="center"/>
      <protection/>
    </xf>
    <xf numFmtId="4" fontId="8" fillId="0" borderId="30" xfId="50" applyNumberFormat="1" applyFont="1" applyFill="1" applyBorder="1" applyAlignment="1">
      <alignment vertical="top" wrapText="1"/>
      <protection/>
    </xf>
    <xf numFmtId="4" fontId="8" fillId="0" borderId="37" xfId="50" applyNumberFormat="1" applyFont="1" applyFill="1" applyBorder="1" applyAlignment="1">
      <alignment vertical="top" wrapText="1"/>
      <protection/>
    </xf>
    <xf numFmtId="10" fontId="9" fillId="0" borderId="38" xfId="53" applyNumberFormat="1" applyFont="1" applyFill="1" applyBorder="1" applyAlignment="1">
      <alignment vertical="top" wrapText="1"/>
    </xf>
    <xf numFmtId="10" fontId="9" fillId="0" borderId="39" xfId="53" applyNumberFormat="1" applyFont="1" applyFill="1" applyBorder="1" applyAlignment="1">
      <alignment vertical="top" wrapText="1"/>
    </xf>
    <xf numFmtId="39" fontId="9" fillId="0" borderId="34" xfId="55" applyNumberFormat="1" applyFont="1" applyFill="1" applyBorder="1" applyAlignment="1">
      <alignment vertical="top" wrapText="1"/>
    </xf>
    <xf numFmtId="39" fontId="9" fillId="0" borderId="40" xfId="55" applyNumberFormat="1" applyFont="1" applyFill="1" applyBorder="1" applyAlignment="1">
      <alignment vertical="top" wrapText="1"/>
    </xf>
    <xf numFmtId="43" fontId="13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5" fillId="0" borderId="41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3" fontId="2" fillId="17" borderId="41" xfId="55" applyFont="1" applyFill="1" applyBorder="1" applyAlignment="1">
      <alignment horizontal="center" vertical="center"/>
    </xf>
    <xf numFmtId="43" fontId="2" fillId="17" borderId="43" xfId="55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7" borderId="45" xfId="0" applyFont="1" applyFill="1" applyBorder="1" applyAlignment="1">
      <alignment horizontal="center" vertical="center"/>
    </xf>
    <xf numFmtId="43" fontId="2" fillId="17" borderId="19" xfId="55" applyFont="1" applyFill="1" applyBorder="1" applyAlignment="1">
      <alignment horizontal="center" vertical="center" wrapText="1"/>
    </xf>
    <xf numFmtId="43" fontId="2" fillId="17" borderId="20" xfId="55" applyFont="1" applyFill="1" applyBorder="1" applyAlignment="1">
      <alignment horizontal="center" vertical="center" wrapText="1"/>
    </xf>
    <xf numFmtId="43" fontId="2" fillId="17" borderId="21" xfId="55" applyFont="1" applyFill="1" applyBorder="1" applyAlignment="1">
      <alignment horizontal="center" vertical="center" wrapText="1"/>
    </xf>
    <xf numFmtId="10" fontId="36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41" xfId="0" applyFont="1" applyFill="1" applyBorder="1" applyAlignment="1">
      <alignment horizontal="left" vertical="center" wrapText="1"/>
    </xf>
    <xf numFmtId="43" fontId="2" fillId="17" borderId="16" xfId="55" applyFont="1" applyFill="1" applyBorder="1" applyAlignment="1">
      <alignment horizontal="center" vertical="center" wrapText="1"/>
    </xf>
    <xf numFmtId="43" fontId="2" fillId="17" borderId="46" xfId="55" applyFont="1" applyFill="1" applyBorder="1" applyAlignment="1">
      <alignment horizontal="center" vertical="center" wrapText="1"/>
    </xf>
    <xf numFmtId="43" fontId="2" fillId="17" borderId="19" xfId="55" applyFont="1" applyFill="1" applyBorder="1" applyAlignment="1">
      <alignment horizontal="center" vertical="center"/>
    </xf>
    <xf numFmtId="43" fontId="2" fillId="17" borderId="21" xfId="55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205" fontId="33" fillId="0" borderId="12" xfId="0" applyNumberFormat="1" applyFont="1" applyFill="1" applyBorder="1" applyAlignment="1">
      <alignment horizontal="center" vertical="center" wrapText="1"/>
    </xf>
    <xf numFmtId="205" fontId="33" fillId="0" borderId="48" xfId="0" applyNumberFormat="1" applyFont="1" applyFill="1" applyBorder="1" applyAlignment="1">
      <alignment horizontal="center" vertical="center" wrapText="1"/>
    </xf>
    <xf numFmtId="205" fontId="33" fillId="0" borderId="0" xfId="0" applyNumberFormat="1" applyFont="1" applyFill="1" applyBorder="1" applyAlignment="1">
      <alignment horizontal="center" vertical="center" wrapText="1"/>
    </xf>
    <xf numFmtId="205" fontId="33" fillId="0" borderId="41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2" fillId="17" borderId="49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43" fontId="2" fillId="17" borderId="49" xfId="55" applyFont="1" applyFill="1" applyBorder="1" applyAlignment="1">
      <alignment horizontal="center" vertical="center" wrapText="1"/>
    </xf>
    <xf numFmtId="43" fontId="2" fillId="17" borderId="23" xfId="55" applyFont="1" applyFill="1" applyBorder="1" applyAlignment="1">
      <alignment horizontal="center" vertical="center" wrapText="1"/>
    </xf>
    <xf numFmtId="0" fontId="2" fillId="0" borderId="50" xfId="50" applyFont="1" applyFill="1" applyBorder="1" applyAlignment="1">
      <alignment horizontal="center" vertical="center"/>
      <protection/>
    </xf>
    <xf numFmtId="0" fontId="2" fillId="0" borderId="51" xfId="50" applyFont="1" applyFill="1" applyBorder="1" applyAlignment="1">
      <alignment horizontal="center" vertical="center"/>
      <protection/>
    </xf>
    <xf numFmtId="0" fontId="2" fillId="0" borderId="52" xfId="50" applyFont="1" applyFill="1" applyBorder="1" applyAlignment="1">
      <alignment horizontal="center" vertical="center"/>
      <protection/>
    </xf>
    <xf numFmtId="0" fontId="2" fillId="0" borderId="43" xfId="50" applyFont="1" applyFill="1" applyBorder="1" applyAlignment="1">
      <alignment horizontal="center" vertical="center"/>
      <protection/>
    </xf>
    <xf numFmtId="0" fontId="2" fillId="0" borderId="12" xfId="50" applyFont="1" applyFill="1" applyBorder="1" applyAlignment="1">
      <alignment horizontal="center"/>
      <protection/>
    </xf>
    <xf numFmtId="0" fontId="2" fillId="0" borderId="48" xfId="50" applyFont="1" applyFill="1" applyBorder="1" applyAlignment="1">
      <alignment horizontal="center"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41" xfId="50" applyFont="1" applyFill="1" applyBorder="1" applyAlignment="1">
      <alignment horizontal="center"/>
      <protection/>
    </xf>
    <xf numFmtId="0" fontId="2" fillId="0" borderId="28" xfId="50" applyFont="1" applyFill="1" applyBorder="1" applyAlignment="1">
      <alignment horizontal="center"/>
      <protection/>
    </xf>
    <xf numFmtId="0" fontId="2" fillId="0" borderId="42" xfId="50" applyFont="1" applyFill="1" applyBorder="1" applyAlignment="1">
      <alignment horizontal="center"/>
      <protection/>
    </xf>
    <xf numFmtId="0" fontId="11" fillId="0" borderId="53" xfId="50" applyFont="1" applyFill="1" applyBorder="1" applyAlignment="1">
      <alignment horizontal="center" vertical="center"/>
      <protection/>
    </xf>
    <xf numFmtId="0" fontId="11" fillId="0" borderId="54" xfId="50" applyFont="1" applyFill="1" applyBorder="1" applyAlignment="1">
      <alignment horizontal="center" vertical="center"/>
      <protection/>
    </xf>
    <xf numFmtId="0" fontId="0" fillId="0" borderId="55" xfId="50" applyFill="1" applyBorder="1" applyAlignment="1">
      <alignment vertical="center" wrapText="1"/>
      <protection/>
    </xf>
    <xf numFmtId="0" fontId="0" fillId="0" borderId="10" xfId="50" applyFill="1" applyBorder="1" applyAlignment="1">
      <alignment vertical="center" wrapText="1"/>
      <protection/>
    </xf>
    <xf numFmtId="0" fontId="0" fillId="0" borderId="31" xfId="50" applyFont="1" applyFill="1" applyBorder="1" applyAlignment="1">
      <alignment horizontal="center" vertical="center" wrapText="1"/>
      <protection/>
    </xf>
    <xf numFmtId="0" fontId="0" fillId="0" borderId="32" xfId="50" applyFont="1" applyFill="1" applyBorder="1" applyAlignment="1">
      <alignment horizontal="center" vertical="center" wrapText="1"/>
      <protection/>
    </xf>
    <xf numFmtId="0" fontId="0" fillId="0" borderId="44" xfId="50" applyFont="1" applyFill="1" applyBorder="1" applyAlignment="1">
      <alignment horizontal="center" vertical="center" wrapText="1"/>
      <protection/>
    </xf>
    <xf numFmtId="0" fontId="0" fillId="0" borderId="45" xfId="50" applyFont="1" applyFill="1" applyBorder="1" applyAlignment="1">
      <alignment horizontal="center" vertical="center" wrapText="1"/>
      <protection/>
    </xf>
    <xf numFmtId="0" fontId="2" fillId="0" borderId="25" xfId="50" applyFont="1" applyFill="1" applyBorder="1" applyAlignment="1">
      <alignment horizontal="center" vertical="center" wrapText="1"/>
      <protection/>
    </xf>
    <xf numFmtId="0" fontId="2" fillId="0" borderId="56" xfId="50" applyFont="1" applyFill="1" applyBorder="1" applyAlignment="1">
      <alignment horizontal="center" vertical="center" wrapText="1"/>
      <protection/>
    </xf>
    <xf numFmtId="0" fontId="2" fillId="0" borderId="27" xfId="50" applyFont="1" applyFill="1" applyBorder="1" applyAlignment="1">
      <alignment horizontal="center" vertical="center" wrapText="1"/>
      <protection/>
    </xf>
    <xf numFmtId="0" fontId="2" fillId="0" borderId="57" xfId="50" applyFont="1" applyFill="1" applyBorder="1" applyAlignment="1">
      <alignment horizontal="center" vertical="center" wrapText="1"/>
      <protection/>
    </xf>
    <xf numFmtId="0" fontId="0" fillId="0" borderId="29" xfId="50" applyFill="1" applyBorder="1" applyAlignment="1">
      <alignment vertical="center" wrapText="1"/>
      <protection/>
    </xf>
    <xf numFmtId="49" fontId="0" fillId="0" borderId="17" xfId="50" applyNumberFormat="1" applyFont="1" applyFill="1" applyBorder="1" applyAlignment="1">
      <alignment horizontal="center" vertical="center" wrapText="1"/>
      <protection/>
    </xf>
    <xf numFmtId="49" fontId="0" fillId="0" borderId="32" xfId="50" applyNumberFormat="1" applyFont="1" applyFill="1" applyBorder="1" applyAlignment="1">
      <alignment horizontal="center" vertical="center" wrapText="1"/>
      <protection/>
    </xf>
    <xf numFmtId="0" fontId="0" fillId="0" borderId="33" xfId="50" applyFill="1" applyBorder="1" applyAlignment="1">
      <alignment vertical="center" wrapText="1"/>
      <protection/>
    </xf>
    <xf numFmtId="0" fontId="0" fillId="0" borderId="31" xfId="50" applyFill="1" applyBorder="1" applyAlignment="1">
      <alignment horizontal="center" vertical="center" wrapText="1"/>
      <protection/>
    </xf>
    <xf numFmtId="0" fontId="0" fillId="0" borderId="32" xfId="50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1343025</xdr:colOff>
      <xdr:row>1</xdr:row>
      <xdr:rowOff>628650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895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1</xdr:col>
      <xdr:colOff>123825</xdr:colOff>
      <xdr:row>0</xdr:row>
      <xdr:rowOff>571500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7"/>
  <sheetViews>
    <sheetView showGridLines="0" tabSelected="1" view="pageBreakPreview" zoomScale="75" zoomScaleNormal="85" zoomScaleSheetLayoutView="75" zoomScalePageLayoutView="0" workbookViewId="0" topLeftCell="A76">
      <selection activeCell="G63" sqref="G63"/>
    </sheetView>
  </sheetViews>
  <sheetFormatPr defaultColWidth="9.140625" defaultRowHeight="12.75"/>
  <cols>
    <col min="1" max="1" width="9.28125" style="12" bestFit="1" customWidth="1"/>
    <col min="2" max="2" width="21.421875" style="17" customWidth="1"/>
    <col min="3" max="3" width="120.140625" style="18" customWidth="1"/>
    <col min="4" max="4" width="12.7109375" style="19" customWidth="1"/>
    <col min="5" max="5" width="12.7109375" style="20" customWidth="1"/>
    <col min="6" max="7" width="14.7109375" style="20" customWidth="1"/>
    <col min="8" max="8" width="16.140625" style="21" customWidth="1"/>
    <col min="9" max="9" width="14.7109375" style="21" customWidth="1"/>
    <col min="11" max="11" width="19.7109375" style="17" customWidth="1"/>
    <col min="12" max="12" width="9.140625" style="12" customWidth="1"/>
    <col min="13" max="14" width="10.28125" style="12" bestFit="1" customWidth="1"/>
    <col min="15" max="16384" width="9.140625" style="12" customWidth="1"/>
  </cols>
  <sheetData>
    <row r="1" spans="1:9" ht="25.5" customHeight="1">
      <c r="A1" s="171"/>
      <c r="B1" s="172"/>
      <c r="C1" s="175" t="s">
        <v>88</v>
      </c>
      <c r="D1" s="177" t="s">
        <v>82</v>
      </c>
      <c r="E1" s="177"/>
      <c r="F1" s="177"/>
      <c r="G1" s="177"/>
      <c r="H1" s="177"/>
      <c r="I1" s="178"/>
    </row>
    <row r="2" spans="1:9" ht="56.25" customHeight="1" thickBot="1">
      <c r="A2" s="173"/>
      <c r="B2" s="174"/>
      <c r="C2" s="176"/>
      <c r="D2" s="179"/>
      <c r="E2" s="179"/>
      <c r="F2" s="179"/>
      <c r="G2" s="179"/>
      <c r="H2" s="179"/>
      <c r="I2" s="180"/>
    </row>
    <row r="3" spans="1:12" s="1" customFormat="1" ht="21.75" customHeight="1">
      <c r="A3" s="181" t="s">
        <v>83</v>
      </c>
      <c r="B3" s="145"/>
      <c r="C3" s="145"/>
      <c r="D3" s="145"/>
      <c r="E3" s="145"/>
      <c r="F3" s="145"/>
      <c r="G3" s="145"/>
      <c r="H3" s="145"/>
      <c r="I3" s="146"/>
      <c r="K3" s="25"/>
      <c r="L3" s="22"/>
    </row>
    <row r="4" spans="1:12" s="1" customFormat="1" ht="21.75" customHeight="1">
      <c r="A4" s="182" t="s">
        <v>89</v>
      </c>
      <c r="B4" s="183"/>
      <c r="C4" s="183"/>
      <c r="D4" s="183"/>
      <c r="E4" s="183"/>
      <c r="F4" s="183"/>
      <c r="G4" s="183"/>
      <c r="H4" s="183"/>
      <c r="I4" s="184"/>
      <c r="K4" s="24"/>
      <c r="L4" s="23"/>
    </row>
    <row r="5" spans="1:12" s="1" customFormat="1" ht="21.75" customHeight="1">
      <c r="A5" s="181" t="s">
        <v>84</v>
      </c>
      <c r="B5" s="145"/>
      <c r="C5" s="145"/>
      <c r="D5" s="145" t="s">
        <v>10</v>
      </c>
      <c r="E5" s="145"/>
      <c r="F5" s="145"/>
      <c r="G5" s="145"/>
      <c r="H5" s="145"/>
      <c r="I5" s="146"/>
      <c r="K5" s="24"/>
      <c r="L5" s="23"/>
    </row>
    <row r="6" spans="1:12" s="1" customFormat="1" ht="21.75" customHeight="1">
      <c r="A6" s="182" t="s">
        <v>107</v>
      </c>
      <c r="B6" s="183"/>
      <c r="C6" s="183"/>
      <c r="D6" s="183" t="s">
        <v>151</v>
      </c>
      <c r="E6" s="183"/>
      <c r="F6" s="183"/>
      <c r="G6" s="183"/>
      <c r="H6" s="183"/>
      <c r="I6" s="184"/>
      <c r="K6" s="24"/>
      <c r="L6" s="23"/>
    </row>
    <row r="7" spans="1:12" s="1" customFormat="1" ht="21.75" customHeight="1">
      <c r="A7" s="181" t="s">
        <v>85</v>
      </c>
      <c r="B7" s="145"/>
      <c r="C7" s="145"/>
      <c r="D7" s="145" t="s">
        <v>138</v>
      </c>
      <c r="E7" s="145"/>
      <c r="F7" s="145"/>
      <c r="G7" s="145"/>
      <c r="H7" s="145"/>
      <c r="I7" s="146"/>
      <c r="K7" s="24"/>
      <c r="L7" s="23"/>
    </row>
    <row r="8" spans="1:12" s="1" customFormat="1" ht="21.75" customHeight="1">
      <c r="A8" s="182" t="s">
        <v>108</v>
      </c>
      <c r="B8" s="183"/>
      <c r="C8" s="183"/>
      <c r="D8" s="164"/>
      <c r="E8" s="165"/>
      <c r="F8" s="165"/>
      <c r="G8" s="165"/>
      <c r="H8" s="165"/>
      <c r="I8" s="166"/>
      <c r="K8" s="24"/>
      <c r="L8" s="23"/>
    </row>
    <row r="9" spans="1:12" s="11" customFormat="1" ht="15" customHeight="1">
      <c r="A9" s="158" t="s">
        <v>17</v>
      </c>
      <c r="B9" s="152" t="s">
        <v>10</v>
      </c>
      <c r="C9" s="155" t="s">
        <v>81</v>
      </c>
      <c r="D9" s="152" t="s">
        <v>16</v>
      </c>
      <c r="E9" s="161" t="s">
        <v>1</v>
      </c>
      <c r="F9" s="187" t="s">
        <v>79</v>
      </c>
      <c r="G9" s="188"/>
      <c r="H9" s="185" t="s">
        <v>80</v>
      </c>
      <c r="I9" s="186"/>
      <c r="K9" s="23"/>
      <c r="L9" s="23"/>
    </row>
    <row r="10" spans="1:12" s="11" customFormat="1" ht="15" customHeight="1">
      <c r="A10" s="159"/>
      <c r="B10" s="153"/>
      <c r="C10" s="156"/>
      <c r="D10" s="153"/>
      <c r="E10" s="162"/>
      <c r="F10" s="167" t="s">
        <v>77</v>
      </c>
      <c r="G10" s="169" t="s">
        <v>18</v>
      </c>
      <c r="H10" s="167" t="s">
        <v>78</v>
      </c>
      <c r="I10" s="150" t="s">
        <v>18</v>
      </c>
      <c r="K10" s="23"/>
      <c r="L10" s="23"/>
    </row>
    <row r="11" spans="1:12" s="11" customFormat="1" ht="15">
      <c r="A11" s="160"/>
      <c r="B11" s="154"/>
      <c r="C11" s="157"/>
      <c r="D11" s="154"/>
      <c r="E11" s="163"/>
      <c r="F11" s="168"/>
      <c r="G11" s="170"/>
      <c r="H11" s="168"/>
      <c r="I11" s="151"/>
      <c r="K11" s="23"/>
      <c r="L11" s="23"/>
    </row>
    <row r="12" spans="1:12" s="11" customFormat="1" ht="15">
      <c r="A12" s="53" t="s">
        <v>33</v>
      </c>
      <c r="B12" s="52"/>
      <c r="C12" s="40" t="s">
        <v>12</v>
      </c>
      <c r="D12" s="41"/>
      <c r="E12" s="68"/>
      <c r="F12" s="60"/>
      <c r="G12" s="61">
        <f>SUM(G13:G17)</f>
        <v>1863.8755999999996</v>
      </c>
      <c r="H12" s="60"/>
      <c r="I12" s="61">
        <f>SUM(I13:I17)</f>
        <v>2460.315792</v>
      </c>
      <c r="K12" s="23"/>
      <c r="L12" s="23"/>
    </row>
    <row r="13" spans="1:14" ht="15">
      <c r="A13" s="54" t="s">
        <v>34</v>
      </c>
      <c r="B13" s="51" t="s">
        <v>145</v>
      </c>
      <c r="C13" s="48" t="s">
        <v>55</v>
      </c>
      <c r="D13" s="45" t="s">
        <v>16</v>
      </c>
      <c r="E13" s="69">
        <v>1</v>
      </c>
      <c r="F13" s="63">
        <v>654.44</v>
      </c>
      <c r="G13" s="64">
        <f>F13*E13</f>
        <v>654.44</v>
      </c>
      <c r="H13" s="63">
        <f>F13*1.32</f>
        <v>863.8608000000002</v>
      </c>
      <c r="I13" s="65">
        <f>E13*H13</f>
        <v>863.8608000000002</v>
      </c>
      <c r="J13" s="12"/>
      <c r="K13" s="23"/>
      <c r="L13" s="23"/>
      <c r="M13" s="26"/>
      <c r="N13" s="26"/>
    </row>
    <row r="14" spans="1:18" ht="15" customHeight="1">
      <c r="A14" s="54" t="s">
        <v>35</v>
      </c>
      <c r="B14" s="51" t="s">
        <v>157</v>
      </c>
      <c r="C14" s="48" t="s">
        <v>155</v>
      </c>
      <c r="D14" s="45" t="s">
        <v>154</v>
      </c>
      <c r="E14" s="69">
        <v>42.61</v>
      </c>
      <c r="F14" s="63">
        <v>10.1</v>
      </c>
      <c r="G14" s="64">
        <f>F14*E14</f>
        <v>430.361</v>
      </c>
      <c r="H14" s="63">
        <f>F14*1.32</f>
        <v>13.332</v>
      </c>
      <c r="I14" s="65">
        <f>E14*H14</f>
        <v>568.0765200000001</v>
      </c>
      <c r="J14" s="12"/>
      <c r="K14" s="23"/>
      <c r="L14" s="23"/>
      <c r="M14" s="26"/>
      <c r="N14" s="26"/>
      <c r="R14" s="12">
        <f>8*30</f>
        <v>240</v>
      </c>
    </row>
    <row r="15" spans="1:14" ht="15">
      <c r="A15" s="54" t="s">
        <v>36</v>
      </c>
      <c r="B15" s="51" t="s">
        <v>146</v>
      </c>
      <c r="C15" s="48" t="s">
        <v>60</v>
      </c>
      <c r="D15" s="44" t="s">
        <v>20</v>
      </c>
      <c r="E15" s="69">
        <v>11.18</v>
      </c>
      <c r="F15" s="63">
        <v>49.47</v>
      </c>
      <c r="G15" s="64">
        <f>F15*E15</f>
        <v>553.0745999999999</v>
      </c>
      <c r="H15" s="63">
        <f>F15*1.32</f>
        <v>65.3004</v>
      </c>
      <c r="I15" s="65">
        <f>E15*H15</f>
        <v>730.0584719999999</v>
      </c>
      <c r="J15" s="12"/>
      <c r="K15" s="23"/>
      <c r="L15" s="23"/>
      <c r="M15" s="26"/>
      <c r="N15" s="26"/>
    </row>
    <row r="16" spans="1:18" ht="15">
      <c r="A16" s="54" t="s">
        <v>37</v>
      </c>
      <c r="B16" s="51" t="s">
        <v>157</v>
      </c>
      <c r="C16" s="48" t="s">
        <v>91</v>
      </c>
      <c r="D16" s="44" t="s">
        <v>19</v>
      </c>
      <c r="E16" s="69">
        <v>32</v>
      </c>
      <c r="F16" s="63">
        <v>6.52</v>
      </c>
      <c r="G16" s="64">
        <f>F16*E16</f>
        <v>208.64</v>
      </c>
      <c r="H16" s="63">
        <f>F16*1.32</f>
        <v>8.6064</v>
      </c>
      <c r="I16" s="65">
        <f>E16*H16</f>
        <v>275.4048</v>
      </c>
      <c r="J16" s="12"/>
      <c r="K16" s="23"/>
      <c r="L16" s="23"/>
      <c r="M16" s="26"/>
      <c r="N16" s="26"/>
      <c r="R16" s="12">
        <f>1600/240</f>
        <v>6.666666666666667</v>
      </c>
    </row>
    <row r="17" spans="1:14" ht="15">
      <c r="A17" s="54" t="s">
        <v>126</v>
      </c>
      <c r="B17" s="51" t="s">
        <v>145</v>
      </c>
      <c r="C17" s="48" t="s">
        <v>122</v>
      </c>
      <c r="D17" s="44" t="s">
        <v>19</v>
      </c>
      <c r="E17" s="69">
        <v>2</v>
      </c>
      <c r="F17" s="63">
        <v>8.68</v>
      </c>
      <c r="G17" s="64">
        <f>F17*E17</f>
        <v>17.36</v>
      </c>
      <c r="H17" s="63">
        <f>F17*1.32</f>
        <v>11.4576</v>
      </c>
      <c r="I17" s="65">
        <f>E17*H17</f>
        <v>22.9152</v>
      </c>
      <c r="J17" s="12"/>
      <c r="K17" s="23"/>
      <c r="L17" s="23"/>
      <c r="M17" s="26"/>
      <c r="N17" s="26"/>
    </row>
    <row r="18" spans="1:14" ht="15">
      <c r="A18" s="55" t="s">
        <v>38</v>
      </c>
      <c r="B18" s="52"/>
      <c r="C18" s="49" t="s">
        <v>120</v>
      </c>
      <c r="D18" s="46"/>
      <c r="E18" s="70"/>
      <c r="F18" s="43"/>
      <c r="G18" s="62">
        <f>SUM(G19:G20)</f>
        <v>62.272999999999996</v>
      </c>
      <c r="H18" s="42"/>
      <c r="I18" s="62">
        <f>SUM(I19:I20)</f>
        <v>82.20036</v>
      </c>
      <c r="J18" s="12"/>
      <c r="K18" s="23"/>
      <c r="L18" s="23"/>
      <c r="M18" s="26"/>
      <c r="N18" s="26"/>
    </row>
    <row r="19" spans="1:14" ht="15">
      <c r="A19" s="54" t="s">
        <v>39</v>
      </c>
      <c r="B19" s="51" t="s">
        <v>145</v>
      </c>
      <c r="C19" s="48" t="s">
        <v>121</v>
      </c>
      <c r="D19" s="44" t="s">
        <v>19</v>
      </c>
      <c r="E19" s="69">
        <v>0.7</v>
      </c>
      <c r="F19" s="63">
        <v>37.76</v>
      </c>
      <c r="G19" s="64">
        <f>F19*E19</f>
        <v>26.432</v>
      </c>
      <c r="H19" s="63">
        <f>F19*1.32</f>
        <v>49.8432</v>
      </c>
      <c r="I19" s="65">
        <f>E19*H19</f>
        <v>34.89024</v>
      </c>
      <c r="J19" s="12"/>
      <c r="K19" s="23"/>
      <c r="L19" s="23"/>
      <c r="M19" s="26"/>
      <c r="N19" s="26"/>
    </row>
    <row r="20" spans="1:14" ht="15">
      <c r="A20" s="54" t="s">
        <v>39</v>
      </c>
      <c r="B20" s="51" t="s">
        <v>145</v>
      </c>
      <c r="C20" s="48" t="s">
        <v>123</v>
      </c>
      <c r="D20" s="44" t="s">
        <v>19</v>
      </c>
      <c r="E20" s="69">
        <v>1.3</v>
      </c>
      <c r="F20" s="63">
        <v>27.57</v>
      </c>
      <c r="G20" s="64">
        <f>F20*E20</f>
        <v>35.841</v>
      </c>
      <c r="H20" s="63">
        <f>F20*1.32</f>
        <v>36.3924</v>
      </c>
      <c r="I20" s="65">
        <f>E20*H20</f>
        <v>47.310120000000005</v>
      </c>
      <c r="J20" s="12"/>
      <c r="K20" s="23"/>
      <c r="L20" s="23"/>
      <c r="M20" s="26"/>
      <c r="N20" s="26"/>
    </row>
    <row r="21" spans="1:14" ht="15">
      <c r="A21" s="55" t="s">
        <v>32</v>
      </c>
      <c r="B21" s="52"/>
      <c r="C21" s="49" t="s">
        <v>90</v>
      </c>
      <c r="D21" s="46"/>
      <c r="E21" s="70"/>
      <c r="F21" s="43"/>
      <c r="G21" s="62">
        <f>SUM(G22)</f>
        <v>218.112</v>
      </c>
      <c r="H21" s="42"/>
      <c r="I21" s="62">
        <f>SUM(I22)</f>
        <v>287.90784</v>
      </c>
      <c r="J21" s="12"/>
      <c r="K21" s="23"/>
      <c r="L21" s="23"/>
      <c r="M21" s="26"/>
      <c r="N21" s="26"/>
    </row>
    <row r="22" spans="1:14" s="9" customFormat="1" ht="15" customHeight="1">
      <c r="A22" s="54" t="s">
        <v>45</v>
      </c>
      <c r="B22" s="51" t="s">
        <v>157</v>
      </c>
      <c r="C22" s="48" t="s">
        <v>142</v>
      </c>
      <c r="D22" s="45" t="s">
        <v>22</v>
      </c>
      <c r="E22" s="71">
        <v>9.6</v>
      </c>
      <c r="F22" s="66">
        <v>22.72</v>
      </c>
      <c r="G22" s="64">
        <f>F22*E22</f>
        <v>218.112</v>
      </c>
      <c r="H22" s="63">
        <f>F22*1.32</f>
        <v>29.9904</v>
      </c>
      <c r="I22" s="65">
        <f>E22*H22</f>
        <v>287.90784</v>
      </c>
      <c r="K22" s="23"/>
      <c r="L22" s="23"/>
      <c r="M22" s="26"/>
      <c r="N22" s="26"/>
    </row>
    <row r="23" spans="1:31" s="9" customFormat="1" ht="15">
      <c r="A23" s="55" t="s">
        <v>40</v>
      </c>
      <c r="B23" s="52"/>
      <c r="C23" s="49" t="s">
        <v>92</v>
      </c>
      <c r="D23" s="46"/>
      <c r="E23" s="72"/>
      <c r="F23" s="43"/>
      <c r="G23" s="62">
        <f>SUM(G24:G25)</f>
        <v>11417.668400000002</v>
      </c>
      <c r="H23" s="42"/>
      <c r="I23" s="62">
        <f>SUM(I24:I25)</f>
        <v>15071.322288000003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9" customFormat="1" ht="25.5">
      <c r="A24" s="54" t="s">
        <v>46</v>
      </c>
      <c r="B24" s="51" t="s">
        <v>145</v>
      </c>
      <c r="C24" s="48" t="s">
        <v>98</v>
      </c>
      <c r="D24" s="45" t="s">
        <v>19</v>
      </c>
      <c r="E24" s="71">
        <f>44.25*2.7-1.68*9+13.44+15.54</f>
        <v>133.335</v>
      </c>
      <c r="F24" s="63">
        <v>68.84</v>
      </c>
      <c r="G24" s="64">
        <f>F24*E24</f>
        <v>9178.781400000002</v>
      </c>
      <c r="H24" s="63">
        <f>F24*1.32</f>
        <v>90.86880000000001</v>
      </c>
      <c r="I24" s="65">
        <f>E24*H24</f>
        <v>12115.991448000002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9" customFormat="1" ht="15">
      <c r="A25" s="54" t="s">
        <v>47</v>
      </c>
      <c r="B25" s="51" t="s">
        <v>145</v>
      </c>
      <c r="C25" s="48" t="s">
        <v>93</v>
      </c>
      <c r="D25" s="45" t="s">
        <v>19</v>
      </c>
      <c r="E25" s="71">
        <f>5.6*2.7-1.68+10.34</f>
        <v>23.78</v>
      </c>
      <c r="F25" s="63">
        <v>94.15</v>
      </c>
      <c r="G25" s="64">
        <f>F25*E25</f>
        <v>2238.887</v>
      </c>
      <c r="H25" s="63">
        <f>F25*1.32</f>
        <v>124.27800000000002</v>
      </c>
      <c r="I25" s="65">
        <f>E25*H25</f>
        <v>2955.3308400000005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9" customFormat="1" ht="15" hidden="1">
      <c r="A26" s="54"/>
      <c r="B26" s="51"/>
      <c r="C26" s="48"/>
      <c r="D26" s="45"/>
      <c r="E26" s="71"/>
      <c r="F26" s="81"/>
      <c r="G26" s="64"/>
      <c r="H26" s="63"/>
      <c r="I26" s="65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20" s="11" customFormat="1" ht="15" customHeight="1">
      <c r="A27" s="55" t="s">
        <v>41</v>
      </c>
      <c r="B27" s="52"/>
      <c r="C27" s="49" t="s">
        <v>86</v>
      </c>
      <c r="D27" s="46"/>
      <c r="E27" s="70"/>
      <c r="F27" s="43"/>
      <c r="G27" s="62">
        <f>SUM(G28:G32)</f>
        <v>9222.1292</v>
      </c>
      <c r="H27" s="42"/>
      <c r="I27" s="62">
        <f>SUM(I28:I32)</f>
        <v>12173.210544000001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5">
      <c r="A28" s="54" t="s">
        <v>48</v>
      </c>
      <c r="B28" s="51" t="s">
        <v>146</v>
      </c>
      <c r="C28" s="50" t="s">
        <v>140</v>
      </c>
      <c r="D28" s="45" t="s">
        <v>19</v>
      </c>
      <c r="E28" s="69">
        <v>12.16</v>
      </c>
      <c r="F28" s="63">
        <v>301.38</v>
      </c>
      <c r="G28" s="64">
        <f>F28*E28</f>
        <v>3664.7808</v>
      </c>
      <c r="H28" s="63">
        <f>F28*1.32</f>
        <v>397.8216</v>
      </c>
      <c r="I28" s="65">
        <f>E28*H28</f>
        <v>4837.510656</v>
      </c>
      <c r="J28" s="12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5">
      <c r="A29" s="54" t="s">
        <v>104</v>
      </c>
      <c r="B29" s="51" t="s">
        <v>118</v>
      </c>
      <c r="C29" s="50" t="s">
        <v>159</v>
      </c>
      <c r="D29" s="45" t="s">
        <v>0</v>
      </c>
      <c r="E29" s="69">
        <v>1</v>
      </c>
      <c r="F29" s="63">
        <v>150</v>
      </c>
      <c r="G29" s="64">
        <f>F29*E29</f>
        <v>150</v>
      </c>
      <c r="H29" s="63">
        <f>F29*1.32</f>
        <v>198</v>
      </c>
      <c r="I29" s="65">
        <f>E29*H29</f>
        <v>198</v>
      </c>
      <c r="J29" s="12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5">
      <c r="A30" s="54" t="s">
        <v>105</v>
      </c>
      <c r="B30" s="51" t="s">
        <v>146</v>
      </c>
      <c r="C30" s="50" t="s">
        <v>97</v>
      </c>
      <c r="D30" s="45" t="s">
        <v>19</v>
      </c>
      <c r="E30" s="69">
        <v>12.16</v>
      </c>
      <c r="F30" s="63">
        <v>63.24</v>
      </c>
      <c r="G30" s="64">
        <f>F30*E30</f>
        <v>768.9984000000001</v>
      </c>
      <c r="H30" s="63">
        <f>F30*1.32</f>
        <v>83.47680000000001</v>
      </c>
      <c r="I30" s="65">
        <f>E30*H30</f>
        <v>1015.0778880000001</v>
      </c>
      <c r="J30" s="12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25.5">
      <c r="A31" s="54" t="s">
        <v>106</v>
      </c>
      <c r="B31" s="51" t="s">
        <v>146</v>
      </c>
      <c r="C31" s="50" t="s">
        <v>102</v>
      </c>
      <c r="D31" s="45" t="s">
        <v>0</v>
      </c>
      <c r="E31" s="69">
        <v>1</v>
      </c>
      <c r="F31" s="63">
        <v>843.95</v>
      </c>
      <c r="G31" s="64">
        <f>F31*E31</f>
        <v>843.95</v>
      </c>
      <c r="H31" s="63">
        <f>F31*1.32</f>
        <v>1114.0140000000001</v>
      </c>
      <c r="I31" s="65">
        <f>E31*H31</f>
        <v>1114.0140000000001</v>
      </c>
      <c r="J31" s="12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5">
      <c r="A32" s="54" t="s">
        <v>158</v>
      </c>
      <c r="B32" s="51" t="s">
        <v>146</v>
      </c>
      <c r="C32" s="50" t="s">
        <v>141</v>
      </c>
      <c r="D32" s="45" t="s">
        <v>0</v>
      </c>
      <c r="E32" s="69">
        <v>16</v>
      </c>
      <c r="F32" s="63">
        <v>237.15</v>
      </c>
      <c r="G32" s="64">
        <f>F32*E32</f>
        <v>3794.4</v>
      </c>
      <c r="H32" s="63">
        <f>F32*1.32</f>
        <v>313.038</v>
      </c>
      <c r="I32" s="65">
        <f>E32*H32</f>
        <v>5008.608</v>
      </c>
      <c r="J32" s="12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s="11" customFormat="1" ht="15" customHeight="1">
      <c r="A33" s="55" t="s">
        <v>42</v>
      </c>
      <c r="B33" s="52"/>
      <c r="C33" s="49" t="s">
        <v>103</v>
      </c>
      <c r="D33" s="46"/>
      <c r="E33" s="70"/>
      <c r="F33" s="43"/>
      <c r="G33" s="62">
        <f>SUM(G34:G39)</f>
        <v>7792.48932</v>
      </c>
      <c r="H33" s="42"/>
      <c r="I33" s="62">
        <f>SUM(I34:I39)</f>
        <v>10636.7650224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28.5" customHeight="1">
      <c r="A34" s="54" t="s">
        <v>49</v>
      </c>
      <c r="B34" s="51" t="s">
        <v>145</v>
      </c>
      <c r="C34" s="48" t="s">
        <v>143</v>
      </c>
      <c r="D34" s="83" t="s">
        <v>19</v>
      </c>
      <c r="E34" s="69">
        <f>42.34+12.6</f>
        <v>54.940000000000005</v>
      </c>
      <c r="F34" s="63">
        <v>73.9</v>
      </c>
      <c r="G34" s="64">
        <f>F32*E32</f>
        <v>3794.4</v>
      </c>
      <c r="H34" s="63">
        <f aca="true" t="shared" si="0" ref="H34:H39">F34*1.32</f>
        <v>97.54800000000002</v>
      </c>
      <c r="I34" s="65">
        <f aca="true" t="shared" si="1" ref="I34:I39">E34*H34</f>
        <v>5359.287120000002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31" ht="15">
      <c r="A35" s="54" t="s">
        <v>127</v>
      </c>
      <c r="B35" s="51" t="s">
        <v>157</v>
      </c>
      <c r="C35" s="48" t="s">
        <v>61</v>
      </c>
      <c r="D35" s="45" t="s">
        <v>19</v>
      </c>
      <c r="E35" s="69">
        <f>189.1-26.46</f>
        <v>162.64</v>
      </c>
      <c r="F35" s="63">
        <v>6.2</v>
      </c>
      <c r="G35" s="64">
        <f>F35*E35</f>
        <v>1008.3679999999999</v>
      </c>
      <c r="H35" s="63">
        <f t="shared" si="0"/>
        <v>8.184000000000001</v>
      </c>
      <c r="I35" s="65">
        <f t="shared" si="1"/>
        <v>1331.04576</v>
      </c>
      <c r="J35" s="12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1" customFormat="1" ht="15" customHeight="1">
      <c r="A36" s="54" t="s">
        <v>72</v>
      </c>
      <c r="B36" s="51" t="s">
        <v>156</v>
      </c>
      <c r="C36" s="48" t="s">
        <v>95</v>
      </c>
      <c r="D36" s="45" t="s">
        <v>19</v>
      </c>
      <c r="E36" s="69">
        <f>55.47*2.7-37</f>
        <v>112.769</v>
      </c>
      <c r="F36" s="63">
        <v>3.28</v>
      </c>
      <c r="G36" s="64">
        <f>F36*E36</f>
        <v>369.88232</v>
      </c>
      <c r="H36" s="63">
        <f t="shared" si="0"/>
        <v>4.3296</v>
      </c>
      <c r="I36" s="65">
        <f t="shared" si="1"/>
        <v>488.24466240000004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15">
      <c r="A37" s="54" t="s">
        <v>128</v>
      </c>
      <c r="B37" s="51" t="s">
        <v>157</v>
      </c>
      <c r="C37" s="48" t="s">
        <v>70</v>
      </c>
      <c r="D37" s="45" t="s">
        <v>19</v>
      </c>
      <c r="E37" s="69">
        <f>333.37-59</f>
        <v>274.37</v>
      </c>
      <c r="F37" s="63">
        <v>7.18</v>
      </c>
      <c r="G37" s="64">
        <f>F37*E37</f>
        <v>1969.9766</v>
      </c>
      <c r="H37" s="63">
        <f t="shared" si="0"/>
        <v>9.4776</v>
      </c>
      <c r="I37" s="65">
        <f t="shared" si="1"/>
        <v>2600.3691120000003</v>
      </c>
      <c r="J37" s="1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1" customFormat="1" ht="15" customHeight="1">
      <c r="A38" s="54" t="s">
        <v>129</v>
      </c>
      <c r="B38" s="51" t="s">
        <v>157</v>
      </c>
      <c r="C38" s="48" t="s">
        <v>62</v>
      </c>
      <c r="D38" s="45" t="s">
        <v>19</v>
      </c>
      <c r="E38" s="69">
        <f>11*1.68*2</f>
        <v>36.96</v>
      </c>
      <c r="F38" s="63">
        <v>11.69</v>
      </c>
      <c r="G38" s="64">
        <f>F38*E38</f>
        <v>432.06239999999997</v>
      </c>
      <c r="H38" s="63">
        <f t="shared" si="0"/>
        <v>15.4308</v>
      </c>
      <c r="I38" s="65">
        <f t="shared" si="1"/>
        <v>570.322368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11" customFormat="1" ht="15" customHeight="1">
      <c r="A39" s="54" t="s">
        <v>130</v>
      </c>
      <c r="B39" s="51" t="s">
        <v>157</v>
      </c>
      <c r="C39" s="48" t="s">
        <v>63</v>
      </c>
      <c r="D39" s="45" t="s">
        <v>19</v>
      </c>
      <c r="E39" s="69">
        <v>22</v>
      </c>
      <c r="F39" s="63">
        <v>9.9</v>
      </c>
      <c r="G39" s="64">
        <f>F39*E39</f>
        <v>217.8</v>
      </c>
      <c r="H39" s="63">
        <f t="shared" si="0"/>
        <v>13.068000000000001</v>
      </c>
      <c r="I39" s="65">
        <f t="shared" si="1"/>
        <v>287.49600000000004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20" s="11" customFormat="1" ht="15" customHeight="1">
      <c r="A40" s="55" t="s">
        <v>43</v>
      </c>
      <c r="B40" s="52"/>
      <c r="C40" s="49" t="s">
        <v>99</v>
      </c>
      <c r="D40" s="46"/>
      <c r="E40" s="70"/>
      <c r="F40" s="43"/>
      <c r="G40" s="62">
        <f>SUM(G41:G42)</f>
        <v>1257.75</v>
      </c>
      <c r="H40" s="42"/>
      <c r="I40" s="62">
        <f>SUM(I41:I42)</f>
        <v>1833.579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s="11" customFormat="1" ht="38.25">
      <c r="A41" s="54" t="s">
        <v>50</v>
      </c>
      <c r="B41" s="51" t="s">
        <v>118</v>
      </c>
      <c r="C41" s="48" t="s">
        <v>116</v>
      </c>
      <c r="D41" s="44" t="s">
        <v>19</v>
      </c>
      <c r="E41" s="69">
        <f>(2.25+4.4)*1.5</f>
        <v>9.975000000000001</v>
      </c>
      <c r="F41" s="63">
        <v>35</v>
      </c>
      <c r="G41" s="64">
        <f>F39*E39</f>
        <v>217.8</v>
      </c>
      <c r="H41" s="63">
        <f aca="true" t="shared" si="2" ref="H41:H68">F41*1.32</f>
        <v>46.2</v>
      </c>
      <c r="I41" s="65">
        <f>E41*H41</f>
        <v>460.8450000000001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31" s="11" customFormat="1" ht="15" customHeight="1">
      <c r="A42" s="54" t="s">
        <v>73</v>
      </c>
      <c r="B42" s="51" t="s">
        <v>118</v>
      </c>
      <c r="C42" s="48" t="s">
        <v>117</v>
      </c>
      <c r="D42" s="45" t="s">
        <v>19</v>
      </c>
      <c r="E42" s="69">
        <v>69.33</v>
      </c>
      <c r="F42" s="63">
        <v>15</v>
      </c>
      <c r="G42" s="64">
        <f>F42*E42</f>
        <v>1039.95</v>
      </c>
      <c r="H42" s="63">
        <f t="shared" si="2"/>
        <v>19.8</v>
      </c>
      <c r="I42" s="65">
        <f>E42*H42</f>
        <v>1372.734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20" s="9" customFormat="1" ht="15">
      <c r="A43" s="55" t="s">
        <v>101</v>
      </c>
      <c r="B43" s="52"/>
      <c r="C43" s="49" t="s">
        <v>14</v>
      </c>
      <c r="D43" s="47"/>
      <c r="E43" s="70"/>
      <c r="F43" s="43"/>
      <c r="G43" s="62">
        <f>SUM(G44:G48)</f>
        <v>3520.3799999999997</v>
      </c>
      <c r="H43" s="42"/>
      <c r="I43" s="62">
        <f>SUM(I44:I48)</f>
        <v>4646.901599999999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28.5" customHeight="1">
      <c r="A44" s="54" t="s">
        <v>51</v>
      </c>
      <c r="B44" s="51" t="s">
        <v>146</v>
      </c>
      <c r="C44" s="48" t="s">
        <v>57</v>
      </c>
      <c r="D44" s="44" t="s">
        <v>0</v>
      </c>
      <c r="E44" s="71">
        <v>11</v>
      </c>
      <c r="F44" s="63">
        <v>98.16</v>
      </c>
      <c r="G44" s="64">
        <f>F44*E44</f>
        <v>1079.76</v>
      </c>
      <c r="H44" s="63">
        <f t="shared" si="2"/>
        <v>129.5712</v>
      </c>
      <c r="I44" s="65">
        <f>E44*H44</f>
        <v>1425.2832</v>
      </c>
      <c r="J44" s="12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14" ht="25.5">
      <c r="A45" s="54" t="s">
        <v>54</v>
      </c>
      <c r="B45" s="51" t="s">
        <v>146</v>
      </c>
      <c r="C45" s="48" t="s">
        <v>58</v>
      </c>
      <c r="D45" s="44" t="s">
        <v>0</v>
      </c>
      <c r="E45" s="71">
        <v>2</v>
      </c>
      <c r="F45" s="63">
        <v>155.42</v>
      </c>
      <c r="G45" s="64">
        <f>F45*E45</f>
        <v>310.84</v>
      </c>
      <c r="H45" s="63">
        <f t="shared" si="2"/>
        <v>205.15439999999998</v>
      </c>
      <c r="I45" s="65">
        <f>E45*H45</f>
        <v>410.30879999999996</v>
      </c>
      <c r="J45" s="12"/>
      <c r="K45" s="23"/>
      <c r="L45" s="23"/>
      <c r="M45" s="23"/>
      <c r="N45" s="23"/>
    </row>
    <row r="46" spans="1:14" ht="25.5">
      <c r="A46" s="54" t="s">
        <v>74</v>
      </c>
      <c r="B46" s="51" t="s">
        <v>146</v>
      </c>
      <c r="C46" s="48" t="s">
        <v>59</v>
      </c>
      <c r="D46" s="44" t="s">
        <v>0</v>
      </c>
      <c r="E46" s="71">
        <v>8</v>
      </c>
      <c r="F46" s="63">
        <v>121.21</v>
      </c>
      <c r="G46" s="64">
        <f>F46*E46</f>
        <v>969.68</v>
      </c>
      <c r="H46" s="63">
        <f t="shared" si="2"/>
        <v>159.9972</v>
      </c>
      <c r="I46" s="65">
        <f>E46*H46</f>
        <v>1279.9776</v>
      </c>
      <c r="J46" s="12"/>
      <c r="K46" s="23"/>
      <c r="L46" s="23"/>
      <c r="M46" s="23"/>
      <c r="N46" s="23"/>
    </row>
    <row r="47" spans="1:14" ht="15">
      <c r="A47" s="54" t="s">
        <v>75</v>
      </c>
      <c r="B47" s="51" t="s">
        <v>145</v>
      </c>
      <c r="C47" s="48" t="s">
        <v>56</v>
      </c>
      <c r="D47" s="44" t="s">
        <v>0</v>
      </c>
      <c r="E47" s="71">
        <v>3</v>
      </c>
      <c r="F47" s="63">
        <v>61.34</v>
      </c>
      <c r="G47" s="64">
        <f>F47*E47</f>
        <v>184.02</v>
      </c>
      <c r="H47" s="63">
        <f t="shared" si="2"/>
        <v>80.9688</v>
      </c>
      <c r="I47" s="65">
        <f>E47*H47</f>
        <v>242.90640000000002</v>
      </c>
      <c r="J47" s="12"/>
      <c r="K47" s="23"/>
      <c r="L47" s="23"/>
      <c r="M47" s="23"/>
      <c r="N47" s="23"/>
    </row>
    <row r="48" spans="1:14" ht="15">
      <c r="A48" s="54" t="s">
        <v>111</v>
      </c>
      <c r="B48" s="51" t="s">
        <v>145</v>
      </c>
      <c r="C48" s="48" t="s">
        <v>31</v>
      </c>
      <c r="D48" s="44" t="s">
        <v>0</v>
      </c>
      <c r="E48" s="71">
        <v>12</v>
      </c>
      <c r="F48" s="63">
        <v>81.34</v>
      </c>
      <c r="G48" s="64">
        <f>F48*E48</f>
        <v>976.08</v>
      </c>
      <c r="H48" s="63">
        <f t="shared" si="2"/>
        <v>107.36880000000001</v>
      </c>
      <c r="I48" s="65">
        <f>E48*H48</f>
        <v>1288.4256</v>
      </c>
      <c r="J48" s="12"/>
      <c r="K48" s="23"/>
      <c r="L48" s="23"/>
      <c r="M48" s="23"/>
      <c r="N48" s="23"/>
    </row>
    <row r="49" spans="1:14" ht="15">
      <c r="A49" s="55" t="s">
        <v>44</v>
      </c>
      <c r="B49" s="52"/>
      <c r="C49" s="49" t="s">
        <v>64</v>
      </c>
      <c r="D49" s="46"/>
      <c r="E49" s="72"/>
      <c r="F49" s="42"/>
      <c r="G49" s="62">
        <f>SUM(G50:G57)</f>
        <v>7291.62</v>
      </c>
      <c r="H49" s="42"/>
      <c r="I49" s="62">
        <f>SUM(I50:I57)</f>
        <v>9624.938400000001</v>
      </c>
      <c r="J49" s="12"/>
      <c r="K49" s="23"/>
      <c r="L49" s="23"/>
      <c r="M49" s="23"/>
      <c r="N49" s="23"/>
    </row>
    <row r="50" spans="1:14" ht="25.5">
      <c r="A50" s="54" t="s">
        <v>52</v>
      </c>
      <c r="B50" s="51" t="s">
        <v>146</v>
      </c>
      <c r="C50" s="48" t="s">
        <v>96</v>
      </c>
      <c r="D50" s="44" t="s">
        <v>0</v>
      </c>
      <c r="E50" s="71">
        <v>6</v>
      </c>
      <c r="F50" s="63">
        <v>843.08</v>
      </c>
      <c r="G50" s="64">
        <f aca="true" t="shared" si="3" ref="G50:G57">F50*E50</f>
        <v>5058.4800000000005</v>
      </c>
      <c r="H50" s="63">
        <f t="shared" si="2"/>
        <v>1112.8656</v>
      </c>
      <c r="I50" s="65">
        <f aca="true" t="shared" si="4" ref="I50:I57">E50*H50</f>
        <v>6677.1936000000005</v>
      </c>
      <c r="J50" s="12"/>
      <c r="K50" s="23"/>
      <c r="L50" s="23"/>
      <c r="M50" s="23"/>
      <c r="N50" s="23"/>
    </row>
    <row r="51" spans="1:14" s="9" customFormat="1" ht="15">
      <c r="A51" s="54" t="s">
        <v>112</v>
      </c>
      <c r="B51" s="51" t="s">
        <v>146</v>
      </c>
      <c r="C51" s="48" t="s">
        <v>69</v>
      </c>
      <c r="D51" s="44" t="s">
        <v>0</v>
      </c>
      <c r="E51" s="71">
        <v>2</v>
      </c>
      <c r="F51" s="63">
        <v>35.02</v>
      </c>
      <c r="G51" s="64">
        <f t="shared" si="3"/>
        <v>70.04</v>
      </c>
      <c r="H51" s="63">
        <f t="shared" si="2"/>
        <v>46.226400000000005</v>
      </c>
      <c r="I51" s="65">
        <f t="shared" si="4"/>
        <v>92.45280000000001</v>
      </c>
      <c r="K51" s="23"/>
      <c r="L51" s="23"/>
      <c r="M51" s="23"/>
      <c r="N51" s="23"/>
    </row>
    <row r="52" spans="1:14" s="9" customFormat="1" ht="15">
      <c r="A52" s="54" t="s">
        <v>113</v>
      </c>
      <c r="B52" s="51" t="s">
        <v>146</v>
      </c>
      <c r="C52" s="48" t="s">
        <v>110</v>
      </c>
      <c r="D52" s="44" t="s">
        <v>0</v>
      </c>
      <c r="E52" s="71">
        <v>1</v>
      </c>
      <c r="F52" s="63">
        <v>323.96</v>
      </c>
      <c r="G52" s="64">
        <f t="shared" si="3"/>
        <v>323.96</v>
      </c>
      <c r="H52" s="63">
        <f t="shared" si="2"/>
        <v>427.6272</v>
      </c>
      <c r="I52" s="65">
        <f t="shared" si="4"/>
        <v>427.6272</v>
      </c>
      <c r="K52" s="23"/>
      <c r="L52" s="23"/>
      <c r="M52" s="23"/>
      <c r="N52" s="23"/>
    </row>
    <row r="53" spans="1:14" ht="15" customHeight="1">
      <c r="A53" s="54" t="s">
        <v>114</v>
      </c>
      <c r="B53" s="51" t="s">
        <v>145</v>
      </c>
      <c r="C53" s="48" t="s">
        <v>94</v>
      </c>
      <c r="D53" s="44" t="s">
        <v>0</v>
      </c>
      <c r="E53" s="71">
        <v>6</v>
      </c>
      <c r="F53" s="63">
        <v>47.17</v>
      </c>
      <c r="G53" s="64">
        <f t="shared" si="3"/>
        <v>283.02</v>
      </c>
      <c r="H53" s="63">
        <f t="shared" si="2"/>
        <v>62.2644</v>
      </c>
      <c r="I53" s="65">
        <f t="shared" si="4"/>
        <v>373.5864</v>
      </c>
      <c r="J53" s="12"/>
      <c r="K53" s="23"/>
      <c r="L53" s="23"/>
      <c r="M53" s="23"/>
      <c r="N53" s="23"/>
    </row>
    <row r="54" spans="1:14" ht="15" customHeight="1">
      <c r="A54" s="54" t="s">
        <v>125</v>
      </c>
      <c r="B54" s="51" t="s">
        <v>157</v>
      </c>
      <c r="C54" s="48" t="s">
        <v>65</v>
      </c>
      <c r="D54" s="44" t="s">
        <v>22</v>
      </c>
      <c r="E54" s="71">
        <v>64</v>
      </c>
      <c r="F54" s="63">
        <v>2.83</v>
      </c>
      <c r="G54" s="64">
        <f t="shared" si="3"/>
        <v>181.12</v>
      </c>
      <c r="H54" s="63">
        <f>F54*1.32</f>
        <v>3.7356000000000003</v>
      </c>
      <c r="I54" s="65">
        <f t="shared" si="4"/>
        <v>239.07840000000002</v>
      </c>
      <c r="J54" s="12"/>
      <c r="K54" s="23"/>
      <c r="L54" s="23"/>
      <c r="M54" s="23"/>
      <c r="N54" s="23"/>
    </row>
    <row r="55" spans="1:14" ht="15" customHeight="1">
      <c r="A55" s="54" t="s">
        <v>131</v>
      </c>
      <c r="B55" s="51" t="s">
        <v>118</v>
      </c>
      <c r="C55" s="48" t="s">
        <v>148</v>
      </c>
      <c r="D55" s="44" t="s">
        <v>0</v>
      </c>
      <c r="E55" s="71">
        <v>1</v>
      </c>
      <c r="F55" s="63">
        <v>825</v>
      </c>
      <c r="G55" s="64">
        <f t="shared" si="3"/>
        <v>825</v>
      </c>
      <c r="H55" s="63">
        <f>F55*1.32</f>
        <v>1089</v>
      </c>
      <c r="I55" s="65">
        <f t="shared" si="4"/>
        <v>1089</v>
      </c>
      <c r="J55" s="12"/>
      <c r="K55" s="23"/>
      <c r="L55" s="23"/>
      <c r="M55" s="23"/>
      <c r="N55" s="23"/>
    </row>
    <row r="56" spans="1:14" ht="15" customHeight="1">
      <c r="A56" s="54" t="s">
        <v>152</v>
      </c>
      <c r="B56" s="51" t="s">
        <v>118</v>
      </c>
      <c r="C56" s="48" t="s">
        <v>149</v>
      </c>
      <c r="D56" s="44" t="s">
        <v>0</v>
      </c>
      <c r="E56" s="71">
        <v>2</v>
      </c>
      <c r="F56" s="63">
        <v>215</v>
      </c>
      <c r="G56" s="64">
        <f t="shared" si="3"/>
        <v>430</v>
      </c>
      <c r="H56" s="63">
        <f>F56*1.32</f>
        <v>283.8</v>
      </c>
      <c r="I56" s="65">
        <f t="shared" si="4"/>
        <v>567.6</v>
      </c>
      <c r="J56" s="12"/>
      <c r="K56" s="23"/>
      <c r="L56" s="23"/>
      <c r="M56" s="23"/>
      <c r="N56" s="23"/>
    </row>
    <row r="57" spans="1:14" ht="15" customHeight="1">
      <c r="A57" s="54" t="s">
        <v>153</v>
      </c>
      <c r="B57" s="51" t="s">
        <v>118</v>
      </c>
      <c r="C57" s="48" t="s">
        <v>150</v>
      </c>
      <c r="D57" s="44" t="s">
        <v>0</v>
      </c>
      <c r="E57" s="71">
        <v>1</v>
      </c>
      <c r="F57" s="63">
        <v>120</v>
      </c>
      <c r="G57" s="64">
        <f t="shared" si="3"/>
        <v>120</v>
      </c>
      <c r="H57" s="63">
        <f>F57*1.32</f>
        <v>158.4</v>
      </c>
      <c r="I57" s="65">
        <f t="shared" si="4"/>
        <v>158.4</v>
      </c>
      <c r="J57" s="12"/>
      <c r="K57" s="23"/>
      <c r="L57" s="23"/>
      <c r="M57" s="23"/>
      <c r="N57" s="23"/>
    </row>
    <row r="58" spans="1:14" ht="15">
      <c r="A58" s="55" t="s">
        <v>132</v>
      </c>
      <c r="B58" s="52"/>
      <c r="C58" s="49" t="s">
        <v>66</v>
      </c>
      <c r="D58" s="46"/>
      <c r="E58" s="73"/>
      <c r="F58" s="43"/>
      <c r="G58" s="62">
        <f>SUM(G59:G64)</f>
        <v>696.22</v>
      </c>
      <c r="H58" s="42"/>
      <c r="I58" s="62">
        <f>SUM(I59:I64)</f>
        <v>919.0104</v>
      </c>
      <c r="J58" s="12"/>
      <c r="K58" s="23"/>
      <c r="L58" s="23"/>
      <c r="M58" s="23"/>
      <c r="N58" s="23"/>
    </row>
    <row r="59" spans="1:14" ht="15" customHeight="1">
      <c r="A59" s="54" t="s">
        <v>53</v>
      </c>
      <c r="B59" s="51" t="s">
        <v>157</v>
      </c>
      <c r="C59" s="48" t="s">
        <v>67</v>
      </c>
      <c r="D59" s="44" t="s">
        <v>22</v>
      </c>
      <c r="E59" s="74">
        <v>32</v>
      </c>
      <c r="F59" s="63">
        <v>7.52</v>
      </c>
      <c r="G59" s="64">
        <f aca="true" t="shared" si="5" ref="G59:G64">F59*E59</f>
        <v>240.64</v>
      </c>
      <c r="H59" s="63">
        <f t="shared" si="2"/>
        <v>9.9264</v>
      </c>
      <c r="I59" s="65">
        <f aca="true" t="shared" si="6" ref="I59:I64">E59*H59</f>
        <v>317.6448</v>
      </c>
      <c r="J59" s="12"/>
      <c r="K59" s="23"/>
      <c r="L59" s="23"/>
      <c r="M59" s="23"/>
      <c r="N59" s="23"/>
    </row>
    <row r="60" spans="1:14" ht="15" customHeight="1">
      <c r="A60" s="54" t="s">
        <v>133</v>
      </c>
      <c r="B60" s="51" t="s">
        <v>157</v>
      </c>
      <c r="C60" s="48" t="s">
        <v>68</v>
      </c>
      <c r="D60" s="44" t="s">
        <v>22</v>
      </c>
      <c r="E60" s="74">
        <v>6</v>
      </c>
      <c r="F60" s="63">
        <v>11.08</v>
      </c>
      <c r="G60" s="64">
        <f t="shared" si="5"/>
        <v>66.48</v>
      </c>
      <c r="H60" s="63">
        <f t="shared" si="2"/>
        <v>14.6256</v>
      </c>
      <c r="I60" s="65">
        <f t="shared" si="6"/>
        <v>87.7536</v>
      </c>
      <c r="J60" s="12"/>
      <c r="K60" s="23"/>
      <c r="L60" s="23"/>
      <c r="M60" s="23"/>
      <c r="N60" s="23"/>
    </row>
    <row r="61" spans="1:14" ht="15" customHeight="1">
      <c r="A61" s="54" t="s">
        <v>133</v>
      </c>
      <c r="B61" s="51" t="s">
        <v>157</v>
      </c>
      <c r="C61" s="48" t="s">
        <v>139</v>
      </c>
      <c r="D61" s="44" t="s">
        <v>22</v>
      </c>
      <c r="E61" s="74">
        <v>6</v>
      </c>
      <c r="F61" s="63">
        <v>14.95</v>
      </c>
      <c r="G61" s="64">
        <f t="shared" si="5"/>
        <v>89.69999999999999</v>
      </c>
      <c r="H61" s="63">
        <f>F61*1.32</f>
        <v>19.734</v>
      </c>
      <c r="I61" s="65">
        <f t="shared" si="6"/>
        <v>118.40400000000001</v>
      </c>
      <c r="J61" s="12"/>
      <c r="K61" s="23"/>
      <c r="L61" s="23"/>
      <c r="M61" s="23"/>
      <c r="N61" s="23"/>
    </row>
    <row r="62" spans="1:14" ht="15" customHeight="1">
      <c r="A62" s="54" t="s">
        <v>134</v>
      </c>
      <c r="B62" s="51" t="s">
        <v>145</v>
      </c>
      <c r="C62" s="48" t="s">
        <v>124</v>
      </c>
      <c r="D62" s="44" t="s">
        <v>0</v>
      </c>
      <c r="E62" s="74">
        <v>4</v>
      </c>
      <c r="F62" s="63">
        <v>34.65</v>
      </c>
      <c r="G62" s="64">
        <f t="shared" si="5"/>
        <v>138.6</v>
      </c>
      <c r="H62" s="63">
        <f t="shared" si="2"/>
        <v>45.738</v>
      </c>
      <c r="I62" s="65">
        <f t="shared" si="6"/>
        <v>182.952</v>
      </c>
      <c r="J62" s="12"/>
      <c r="K62" s="23"/>
      <c r="L62" s="23"/>
      <c r="M62" s="23"/>
      <c r="N62" s="23"/>
    </row>
    <row r="63" spans="1:14" s="9" customFormat="1" ht="25.5">
      <c r="A63" s="54" t="s">
        <v>135</v>
      </c>
      <c r="B63" s="51" t="s">
        <v>157</v>
      </c>
      <c r="C63" s="48" t="s">
        <v>71</v>
      </c>
      <c r="D63" s="44" t="s">
        <v>0</v>
      </c>
      <c r="E63" s="71">
        <v>1</v>
      </c>
      <c r="F63" s="63">
        <v>87.72</v>
      </c>
      <c r="G63" s="64">
        <f t="shared" si="5"/>
        <v>87.72</v>
      </c>
      <c r="H63" s="63">
        <f t="shared" si="2"/>
        <v>115.7904</v>
      </c>
      <c r="I63" s="65">
        <f t="shared" si="6"/>
        <v>115.7904</v>
      </c>
      <c r="K63" s="23"/>
      <c r="L63" s="23"/>
      <c r="M63" s="23"/>
      <c r="N63" s="23"/>
    </row>
    <row r="64" spans="1:14" ht="15">
      <c r="A64" s="54" t="s">
        <v>136</v>
      </c>
      <c r="B64" s="51" t="s">
        <v>146</v>
      </c>
      <c r="C64" s="48" t="s">
        <v>147</v>
      </c>
      <c r="D64" s="44" t="s">
        <v>0</v>
      </c>
      <c r="E64" s="71">
        <v>1</v>
      </c>
      <c r="F64" s="63">
        <v>73.08</v>
      </c>
      <c r="G64" s="64">
        <f t="shared" si="5"/>
        <v>73.08</v>
      </c>
      <c r="H64" s="63">
        <f t="shared" si="2"/>
        <v>96.46560000000001</v>
      </c>
      <c r="I64" s="65">
        <f t="shared" si="6"/>
        <v>96.46560000000001</v>
      </c>
      <c r="J64" s="12"/>
      <c r="K64" s="23"/>
      <c r="L64" s="23"/>
      <c r="M64" s="23"/>
      <c r="N64" s="23"/>
    </row>
    <row r="65" spans="1:14" s="9" customFormat="1" ht="15">
      <c r="A65" s="52">
        <v>11</v>
      </c>
      <c r="B65" s="52"/>
      <c r="C65" s="49" t="s">
        <v>13</v>
      </c>
      <c r="D65" s="46"/>
      <c r="E65" s="72"/>
      <c r="F65" s="42"/>
      <c r="G65" s="62">
        <f>SUM(G66)</f>
        <v>460.7</v>
      </c>
      <c r="H65" s="42"/>
      <c r="I65" s="62">
        <f>SUM(I66)</f>
        <v>608.124</v>
      </c>
      <c r="K65" s="23"/>
      <c r="M65" s="26"/>
      <c r="N65" s="26"/>
    </row>
    <row r="66" spans="1:14" s="9" customFormat="1" ht="15" customHeight="1">
      <c r="A66" s="54" t="s">
        <v>115</v>
      </c>
      <c r="B66" s="51" t="s">
        <v>145</v>
      </c>
      <c r="C66" s="48" t="s">
        <v>144</v>
      </c>
      <c r="D66" s="44" t="s">
        <v>19</v>
      </c>
      <c r="E66" s="71">
        <v>2</v>
      </c>
      <c r="F66" s="63">
        <v>230.35</v>
      </c>
      <c r="G66" s="64">
        <f>F66*E66</f>
        <v>460.7</v>
      </c>
      <c r="H66" s="63">
        <f t="shared" si="2"/>
        <v>304.062</v>
      </c>
      <c r="I66" s="65">
        <f>E66*H66</f>
        <v>608.124</v>
      </c>
      <c r="K66" s="23"/>
      <c r="M66" s="26"/>
      <c r="N66" s="26"/>
    </row>
    <row r="67" spans="1:14" ht="15">
      <c r="A67" s="52">
        <v>12</v>
      </c>
      <c r="B67" s="52"/>
      <c r="C67" s="49" t="s">
        <v>15</v>
      </c>
      <c r="D67" s="46"/>
      <c r="E67" s="73"/>
      <c r="F67" s="43"/>
      <c r="G67" s="62">
        <f>SUM(G68)</f>
        <v>403.38000000000005</v>
      </c>
      <c r="H67" s="42"/>
      <c r="I67" s="62">
        <f>SUM(I68)</f>
        <v>532.4616000000001</v>
      </c>
      <c r="J67" s="12"/>
      <c r="K67" s="23"/>
      <c r="L67" s="23"/>
      <c r="M67" s="23"/>
      <c r="N67" s="23"/>
    </row>
    <row r="68" spans="1:14" ht="15">
      <c r="A68" s="54" t="s">
        <v>137</v>
      </c>
      <c r="B68" s="51" t="s">
        <v>146</v>
      </c>
      <c r="C68" s="48" t="s">
        <v>21</v>
      </c>
      <c r="D68" s="44" t="s">
        <v>19</v>
      </c>
      <c r="E68" s="75">
        <v>166</v>
      </c>
      <c r="F68" s="63">
        <v>2.43</v>
      </c>
      <c r="G68" s="67">
        <f>F68*E68</f>
        <v>403.38000000000005</v>
      </c>
      <c r="H68" s="63">
        <f t="shared" si="2"/>
        <v>3.2076000000000002</v>
      </c>
      <c r="I68" s="65">
        <f>E68*H68</f>
        <v>532.4616000000001</v>
      </c>
      <c r="J68" s="12"/>
      <c r="K68" s="23"/>
      <c r="L68" s="23"/>
      <c r="M68" s="23"/>
      <c r="N68" s="23"/>
    </row>
    <row r="69" spans="1:14" ht="42.75" customHeight="1">
      <c r="A69" s="56"/>
      <c r="B69" s="57"/>
      <c r="C69" s="58"/>
      <c r="D69" s="56"/>
      <c r="E69" s="76" t="s">
        <v>18</v>
      </c>
      <c r="F69" s="79" t="s">
        <v>79</v>
      </c>
      <c r="G69" s="78">
        <f>SUM(G13:G68)/2</f>
        <v>43274.659719999996</v>
      </c>
      <c r="H69" s="59" t="s">
        <v>80</v>
      </c>
      <c r="I69" s="77">
        <f>SUM(I12:I68)/2</f>
        <v>58876.73684639999</v>
      </c>
      <c r="J69" s="12"/>
      <c r="K69" s="144"/>
      <c r="L69" s="23"/>
      <c r="M69" s="23"/>
      <c r="N69" s="23"/>
    </row>
    <row r="70" spans="1:9" ht="59.25" customHeight="1" thickBot="1">
      <c r="A70" s="147" t="s">
        <v>76</v>
      </c>
      <c r="B70" s="148"/>
      <c r="C70" s="148"/>
      <c r="D70" s="148"/>
      <c r="E70" s="148"/>
      <c r="F70" s="148"/>
      <c r="G70" s="148"/>
      <c r="H70" s="148"/>
      <c r="I70" s="149"/>
    </row>
    <row r="74" spans="1:9" ht="12.75">
      <c r="A74" s="17"/>
      <c r="C74" s="89"/>
      <c r="D74" s="90"/>
      <c r="E74" s="91"/>
      <c r="F74" s="91"/>
      <c r="G74" s="91"/>
      <c r="H74" s="92"/>
      <c r="I74" s="92"/>
    </row>
    <row r="75" spans="1:31" ht="15">
      <c r="A75" s="93"/>
      <c r="B75" s="94"/>
      <c r="C75" s="89"/>
      <c r="D75" s="95"/>
      <c r="E75" s="91"/>
      <c r="F75" s="65"/>
      <c r="G75" s="65"/>
      <c r="H75" s="65"/>
      <c r="I75" s="65"/>
      <c r="J75" s="12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9" ht="12.75">
      <c r="A76" s="17"/>
      <c r="C76" s="89"/>
      <c r="D76" s="90"/>
      <c r="E76" s="91"/>
      <c r="F76" s="91"/>
      <c r="G76" s="91"/>
      <c r="H76" s="92"/>
      <c r="I76" s="92"/>
    </row>
    <row r="77" spans="1:9" ht="12.75">
      <c r="A77" s="17"/>
      <c r="C77" s="89"/>
      <c r="D77" s="90"/>
      <c r="E77" s="91"/>
      <c r="F77" s="91"/>
      <c r="G77" s="91"/>
      <c r="H77" s="92"/>
      <c r="I77" s="92"/>
    </row>
    <row r="78" spans="1:9" ht="12.75">
      <c r="A78" s="17"/>
      <c r="C78" s="89"/>
      <c r="D78" s="90"/>
      <c r="E78" s="91"/>
      <c r="F78" s="91"/>
      <c r="G78" s="91"/>
      <c r="H78" s="92"/>
      <c r="I78" s="92"/>
    </row>
    <row r="79" spans="1:9" ht="12.75">
      <c r="A79" s="17"/>
      <c r="C79" s="89"/>
      <c r="D79" s="90"/>
      <c r="E79" s="91"/>
      <c r="F79" s="91"/>
      <c r="G79" s="91"/>
      <c r="H79" s="92"/>
      <c r="I79" s="92"/>
    </row>
    <row r="80" spans="1:9" ht="12.75">
      <c r="A80" s="17"/>
      <c r="C80" s="89"/>
      <c r="D80" s="90"/>
      <c r="E80" s="91"/>
      <c r="F80" s="91"/>
      <c r="G80" s="91"/>
      <c r="H80" s="92"/>
      <c r="I80" s="92"/>
    </row>
    <row r="81" spans="1:14" ht="36.75" customHeight="1">
      <c r="A81" s="93"/>
      <c r="B81" s="94"/>
      <c r="C81" s="89"/>
      <c r="D81" s="96"/>
      <c r="E81" s="97"/>
      <c r="F81" s="65"/>
      <c r="G81" s="65"/>
      <c r="H81" s="65"/>
      <c r="I81" s="65"/>
      <c r="J81" s="12"/>
      <c r="K81" s="23"/>
      <c r="L81" s="23"/>
      <c r="M81" s="23"/>
      <c r="N81" s="23"/>
    </row>
    <row r="82" spans="1:14" ht="15">
      <c r="A82" s="93"/>
      <c r="B82" s="94"/>
      <c r="C82" s="89"/>
      <c r="D82" s="96"/>
      <c r="E82" s="97"/>
      <c r="F82" s="65"/>
      <c r="G82" s="65"/>
      <c r="H82" s="65"/>
      <c r="I82" s="65"/>
      <c r="J82" s="12"/>
      <c r="K82" s="23"/>
      <c r="L82" s="23"/>
      <c r="M82" s="23"/>
      <c r="N82" s="23"/>
    </row>
    <row r="83" spans="1:9" ht="12.75">
      <c r="A83" s="17"/>
      <c r="C83" s="89"/>
      <c r="D83" s="90"/>
      <c r="E83" s="91"/>
      <c r="F83" s="91"/>
      <c r="G83" s="91"/>
      <c r="H83" s="92"/>
      <c r="I83" s="92"/>
    </row>
    <row r="84" spans="1:9" ht="12.75">
      <c r="A84" s="17"/>
      <c r="C84" s="89"/>
      <c r="D84" s="90"/>
      <c r="E84" s="91"/>
      <c r="F84" s="91"/>
      <c r="G84" s="91"/>
      <c r="H84" s="92"/>
      <c r="I84" s="92"/>
    </row>
    <row r="85" spans="1:9" ht="12.75">
      <c r="A85" s="17"/>
      <c r="C85" s="89"/>
      <c r="D85" s="90"/>
      <c r="E85" s="91"/>
      <c r="F85" s="91"/>
      <c r="G85" s="91"/>
      <c r="H85" s="92"/>
      <c r="I85" s="92"/>
    </row>
    <row r="86" spans="1:9" ht="12.75">
      <c r="A86" s="17"/>
      <c r="C86" s="89"/>
      <c r="D86" s="90"/>
      <c r="E86" s="91"/>
      <c r="F86" s="91"/>
      <c r="G86" s="91"/>
      <c r="H86" s="92"/>
      <c r="I86" s="92"/>
    </row>
    <row r="87" spans="1:9" ht="12.75">
      <c r="A87" s="17"/>
      <c r="C87" s="89"/>
      <c r="D87" s="90"/>
      <c r="E87" s="91"/>
      <c r="F87" s="91"/>
      <c r="G87" s="91"/>
      <c r="H87" s="92"/>
      <c r="I87" s="92"/>
    </row>
    <row r="88" spans="1:9" ht="12.75">
      <c r="A88" s="17"/>
      <c r="C88" s="89"/>
      <c r="D88" s="90"/>
      <c r="E88" s="91"/>
      <c r="F88" s="91"/>
      <c r="G88" s="91"/>
      <c r="H88" s="92"/>
      <c r="I88" s="92"/>
    </row>
    <row r="89" spans="1:9" ht="12.75">
      <c r="A89" s="17"/>
      <c r="C89" s="89"/>
      <c r="D89" s="90"/>
      <c r="E89" s="91"/>
      <c r="F89" s="91"/>
      <c r="G89" s="91"/>
      <c r="H89" s="92"/>
      <c r="I89" s="92"/>
    </row>
    <row r="90" spans="1:9" ht="12.75">
      <c r="A90" s="17"/>
      <c r="C90" s="89"/>
      <c r="D90" s="90"/>
      <c r="E90" s="91"/>
      <c r="F90" s="91"/>
      <c r="G90" s="91"/>
      <c r="H90" s="92"/>
      <c r="I90" s="92"/>
    </row>
    <row r="91" spans="1:14" s="9" customFormat="1" ht="15">
      <c r="A91" s="93"/>
      <c r="B91" s="94"/>
      <c r="C91" s="89"/>
      <c r="D91" s="96"/>
      <c r="E91" s="97"/>
      <c r="F91" s="65"/>
      <c r="G91" s="65"/>
      <c r="H91" s="65"/>
      <c r="I91" s="65"/>
      <c r="K91" s="23"/>
      <c r="L91" s="23"/>
      <c r="M91" s="23"/>
      <c r="N91" s="23"/>
    </row>
    <row r="92" spans="1:9" ht="12.75">
      <c r="A92" s="17"/>
      <c r="C92" s="89"/>
      <c r="D92" s="90"/>
      <c r="E92" s="91"/>
      <c r="F92" s="91"/>
      <c r="G92" s="91"/>
      <c r="H92" s="92"/>
      <c r="I92" s="92"/>
    </row>
    <row r="93" spans="1:14" s="11" customFormat="1" ht="15">
      <c r="A93" s="93"/>
      <c r="B93" s="94"/>
      <c r="C93" s="89"/>
      <c r="D93" s="96"/>
      <c r="E93" s="97"/>
      <c r="F93" s="65"/>
      <c r="G93" s="65"/>
      <c r="H93" s="65"/>
      <c r="I93" s="65"/>
      <c r="K93" s="23"/>
      <c r="L93" s="23"/>
      <c r="M93" s="23"/>
      <c r="N93" s="23"/>
    </row>
    <row r="94" spans="1:14" s="11" customFormat="1" ht="15">
      <c r="A94" s="93"/>
      <c r="B94" s="94"/>
      <c r="C94" s="89"/>
      <c r="D94" s="96"/>
      <c r="E94" s="97"/>
      <c r="F94" s="65"/>
      <c r="G94" s="65"/>
      <c r="H94" s="65"/>
      <c r="I94" s="65"/>
      <c r="K94" s="23"/>
      <c r="L94" s="23"/>
      <c r="M94" s="23"/>
      <c r="N94" s="23"/>
    </row>
    <row r="95" spans="1:14" ht="15">
      <c r="A95" s="93"/>
      <c r="B95" s="94"/>
      <c r="C95" s="89"/>
      <c r="D95" s="96"/>
      <c r="E95" s="97"/>
      <c r="F95" s="65"/>
      <c r="G95" s="65"/>
      <c r="H95" s="65"/>
      <c r="I95" s="65"/>
      <c r="J95" s="12"/>
      <c r="K95" s="23"/>
      <c r="L95" s="23"/>
      <c r="M95" s="23"/>
      <c r="N95" s="23"/>
    </row>
    <row r="96" spans="1:14" ht="15">
      <c r="A96" s="93"/>
      <c r="B96" s="94"/>
      <c r="C96" s="89"/>
      <c r="D96" s="96"/>
      <c r="E96" s="97"/>
      <c r="F96" s="65"/>
      <c r="G96" s="65"/>
      <c r="H96" s="65"/>
      <c r="I96" s="65"/>
      <c r="J96" s="12"/>
      <c r="K96" s="23"/>
      <c r="L96" s="23"/>
      <c r="M96" s="23"/>
      <c r="N96" s="23"/>
    </row>
    <row r="97" spans="1:14" ht="15">
      <c r="A97" s="93"/>
      <c r="B97" s="94"/>
      <c r="C97" s="89"/>
      <c r="D97" s="96"/>
      <c r="E97" s="97"/>
      <c r="F97" s="65"/>
      <c r="G97" s="65"/>
      <c r="H97" s="65"/>
      <c r="I97" s="65"/>
      <c r="J97" s="12"/>
      <c r="K97" s="23"/>
      <c r="L97" s="23"/>
      <c r="M97" s="23"/>
      <c r="N97" s="23"/>
    </row>
    <row r="98" spans="1:14" s="11" customFormat="1" ht="15" customHeight="1">
      <c r="A98" s="93"/>
      <c r="B98" s="94"/>
      <c r="C98" s="89"/>
      <c r="D98" s="96"/>
      <c r="E98" s="97"/>
      <c r="F98" s="65"/>
      <c r="G98" s="65"/>
      <c r="H98" s="65"/>
      <c r="I98" s="65"/>
      <c r="K98" s="23"/>
      <c r="L98" s="23"/>
      <c r="M98" s="23"/>
      <c r="N98" s="23"/>
    </row>
    <row r="99" spans="1:14" s="11" customFormat="1" ht="15" customHeight="1">
      <c r="A99" s="93"/>
      <c r="B99" s="94"/>
      <c r="C99" s="89"/>
      <c r="D99" s="96"/>
      <c r="E99" s="97"/>
      <c r="F99" s="65"/>
      <c r="G99" s="65"/>
      <c r="H99" s="65"/>
      <c r="I99" s="65"/>
      <c r="K99" s="23"/>
      <c r="L99" s="23"/>
      <c r="M99" s="23"/>
      <c r="N99" s="23"/>
    </row>
    <row r="100" spans="1:9" ht="12.75">
      <c r="A100" s="17"/>
      <c r="C100" s="89"/>
      <c r="D100" s="90"/>
      <c r="E100" s="91"/>
      <c r="F100" s="91"/>
      <c r="G100" s="91"/>
      <c r="H100" s="92"/>
      <c r="I100" s="92"/>
    </row>
    <row r="101" spans="1:9" ht="12.75">
      <c r="A101" s="17"/>
      <c r="C101" s="89"/>
      <c r="D101" s="90"/>
      <c r="E101" s="91"/>
      <c r="F101" s="91"/>
      <c r="G101" s="91"/>
      <c r="H101" s="92"/>
      <c r="I101" s="92"/>
    </row>
    <row r="102" spans="1:14" ht="15">
      <c r="A102" s="93"/>
      <c r="B102" s="94"/>
      <c r="C102" s="89"/>
      <c r="D102" s="96"/>
      <c r="E102" s="97"/>
      <c r="F102" s="65"/>
      <c r="G102" s="65"/>
      <c r="H102" s="65"/>
      <c r="I102" s="65"/>
      <c r="J102" s="12"/>
      <c r="K102" s="23"/>
      <c r="L102" s="23"/>
      <c r="M102" s="23"/>
      <c r="N102" s="23"/>
    </row>
    <row r="103" spans="1:9" ht="12.75">
      <c r="A103" s="17"/>
      <c r="C103" s="89"/>
      <c r="D103" s="90"/>
      <c r="E103" s="91"/>
      <c r="F103" s="91"/>
      <c r="G103" s="91"/>
      <c r="H103" s="92"/>
      <c r="I103" s="92"/>
    </row>
    <row r="104" spans="1:9" ht="12.75">
      <c r="A104" s="17"/>
      <c r="C104" s="89"/>
      <c r="D104" s="90"/>
      <c r="E104" s="91"/>
      <c r="F104" s="91"/>
      <c r="G104" s="91"/>
      <c r="H104" s="92"/>
      <c r="I104" s="92"/>
    </row>
    <row r="105" spans="1:9" ht="12.75">
      <c r="A105" s="17"/>
      <c r="C105" s="89"/>
      <c r="D105" s="90"/>
      <c r="E105" s="91"/>
      <c r="F105" s="91"/>
      <c r="G105" s="91"/>
      <c r="H105" s="92"/>
      <c r="I105" s="92"/>
    </row>
    <row r="106" spans="1:14" s="11" customFormat="1" ht="15" customHeight="1">
      <c r="A106" s="93"/>
      <c r="B106" s="94"/>
      <c r="C106" s="89"/>
      <c r="D106" s="96"/>
      <c r="E106" s="98"/>
      <c r="F106" s="65"/>
      <c r="G106" s="65"/>
      <c r="H106" s="65"/>
      <c r="I106" s="65"/>
      <c r="K106" s="23"/>
      <c r="L106" s="23"/>
      <c r="M106" s="23"/>
      <c r="N106" s="23"/>
    </row>
    <row r="107" spans="1:9" ht="12.75">
      <c r="A107" s="17"/>
      <c r="C107" s="89"/>
      <c r="D107" s="90"/>
      <c r="E107" s="91"/>
      <c r="F107" s="91"/>
      <c r="G107" s="91"/>
      <c r="H107" s="92"/>
      <c r="I107" s="92"/>
    </row>
    <row r="108" spans="1:14" ht="15">
      <c r="A108" s="93"/>
      <c r="B108" s="94"/>
      <c r="C108" s="89"/>
      <c r="D108" s="96"/>
      <c r="E108" s="97"/>
      <c r="F108" s="65"/>
      <c r="G108" s="65"/>
      <c r="H108" s="65"/>
      <c r="I108" s="65"/>
      <c r="J108" s="12"/>
      <c r="K108" s="23"/>
      <c r="L108" s="23"/>
      <c r="M108" s="23"/>
      <c r="N108" s="23"/>
    </row>
    <row r="109" spans="1:9" ht="12.75">
      <c r="A109" s="17"/>
      <c r="C109" s="89"/>
      <c r="D109" s="90"/>
      <c r="E109" s="91"/>
      <c r="F109" s="91"/>
      <c r="G109" s="91"/>
      <c r="H109" s="92"/>
      <c r="I109" s="92"/>
    </row>
    <row r="110" spans="1:14" ht="15" customHeight="1">
      <c r="A110" s="93"/>
      <c r="B110" s="94"/>
      <c r="C110" s="89"/>
      <c r="D110" s="96"/>
      <c r="E110" s="97"/>
      <c r="F110" s="65"/>
      <c r="G110" s="65"/>
      <c r="H110" s="65"/>
      <c r="I110" s="65"/>
      <c r="J110" s="12"/>
      <c r="K110" s="23"/>
      <c r="L110" s="23"/>
      <c r="M110" s="23"/>
      <c r="N110" s="23"/>
    </row>
    <row r="111" spans="1:14" ht="15" customHeight="1">
      <c r="A111" s="93"/>
      <c r="B111" s="94"/>
      <c r="C111" s="89"/>
      <c r="D111" s="96"/>
      <c r="E111" s="97"/>
      <c r="F111" s="65"/>
      <c r="G111" s="65"/>
      <c r="H111" s="65"/>
      <c r="I111" s="65"/>
      <c r="J111" s="12"/>
      <c r="K111" s="23"/>
      <c r="L111" s="23"/>
      <c r="M111" s="23"/>
      <c r="N111" s="23"/>
    </row>
    <row r="112" spans="1:14" s="9" customFormat="1" ht="15" customHeight="1">
      <c r="A112" s="93"/>
      <c r="B112" s="94"/>
      <c r="C112" s="89"/>
      <c r="D112" s="96"/>
      <c r="E112" s="97"/>
      <c r="F112" s="65"/>
      <c r="G112" s="65"/>
      <c r="H112" s="65"/>
      <c r="I112" s="65"/>
      <c r="K112" s="23"/>
      <c r="L112" s="23"/>
      <c r="M112" s="23"/>
      <c r="N112" s="23"/>
    </row>
    <row r="113" spans="1:14" s="9" customFormat="1" ht="15" customHeight="1">
      <c r="A113" s="93"/>
      <c r="B113" s="94"/>
      <c r="C113" s="89"/>
      <c r="D113" s="96"/>
      <c r="E113" s="97"/>
      <c r="F113" s="65"/>
      <c r="G113" s="65"/>
      <c r="H113" s="65"/>
      <c r="I113" s="65"/>
      <c r="K113" s="23"/>
      <c r="L113" s="23"/>
      <c r="M113" s="23"/>
      <c r="N113" s="23"/>
    </row>
    <row r="114" spans="1:14" s="9" customFormat="1" ht="27" customHeight="1">
      <c r="A114" s="93"/>
      <c r="B114" s="94"/>
      <c r="C114" s="89"/>
      <c r="D114" s="96"/>
      <c r="E114" s="97"/>
      <c r="F114" s="65"/>
      <c r="G114" s="65"/>
      <c r="H114" s="65"/>
      <c r="I114" s="65"/>
      <c r="K114" s="23"/>
      <c r="L114" s="23"/>
      <c r="M114" s="23"/>
      <c r="N114" s="23"/>
    </row>
    <row r="115" spans="1:14" s="9" customFormat="1" ht="27.75" customHeight="1">
      <c r="A115" s="93"/>
      <c r="B115" s="94"/>
      <c r="C115" s="89"/>
      <c r="D115" s="96"/>
      <c r="E115" s="97"/>
      <c r="F115" s="65"/>
      <c r="G115" s="65"/>
      <c r="H115" s="65"/>
      <c r="I115" s="65"/>
      <c r="K115" s="23"/>
      <c r="L115" s="23"/>
      <c r="M115" s="23"/>
      <c r="N115" s="23"/>
    </row>
    <row r="116" spans="1:9" ht="12.75">
      <c r="A116" s="17"/>
      <c r="C116" s="89"/>
      <c r="D116" s="90"/>
      <c r="E116" s="91"/>
      <c r="F116" s="91"/>
      <c r="G116" s="91"/>
      <c r="H116" s="92"/>
      <c r="I116" s="92"/>
    </row>
    <row r="117" spans="1:9" ht="12.75">
      <c r="A117" s="17"/>
      <c r="C117" s="89"/>
      <c r="D117" s="90"/>
      <c r="E117" s="91"/>
      <c r="F117" s="91"/>
      <c r="G117" s="91"/>
      <c r="H117" s="92"/>
      <c r="I117" s="92"/>
    </row>
    <row r="118" spans="1:9" ht="12.75">
      <c r="A118" s="17"/>
      <c r="C118" s="89"/>
      <c r="D118" s="90"/>
      <c r="E118" s="91"/>
      <c r="F118" s="91"/>
      <c r="G118" s="91"/>
      <c r="H118" s="92"/>
      <c r="I118" s="92"/>
    </row>
    <row r="119" spans="1:9" ht="12.75">
      <c r="A119" s="17"/>
      <c r="C119" s="89"/>
      <c r="D119" s="90"/>
      <c r="E119" s="91"/>
      <c r="F119" s="91"/>
      <c r="G119" s="91"/>
      <c r="H119" s="92"/>
      <c r="I119" s="92"/>
    </row>
    <row r="120" spans="1:9" ht="12.75">
      <c r="A120" s="17"/>
      <c r="C120" s="89"/>
      <c r="D120" s="90"/>
      <c r="E120" s="91"/>
      <c r="F120" s="91"/>
      <c r="G120" s="91"/>
      <c r="H120" s="92"/>
      <c r="I120" s="92"/>
    </row>
    <row r="121" spans="1:9" ht="12.75">
      <c r="A121" s="17"/>
      <c r="C121" s="89"/>
      <c r="D121" s="90"/>
      <c r="E121" s="91"/>
      <c r="F121" s="91"/>
      <c r="G121" s="91"/>
      <c r="H121" s="92"/>
      <c r="I121" s="92"/>
    </row>
    <row r="122" spans="1:9" ht="12.75">
      <c r="A122" s="17"/>
      <c r="C122" s="89"/>
      <c r="D122" s="90"/>
      <c r="E122" s="91"/>
      <c r="F122" s="91"/>
      <c r="G122" s="91"/>
      <c r="H122" s="92"/>
      <c r="I122" s="92"/>
    </row>
    <row r="123" spans="1:9" ht="12.75">
      <c r="A123" s="17"/>
      <c r="C123" s="89"/>
      <c r="D123" s="90"/>
      <c r="E123" s="91"/>
      <c r="F123" s="91"/>
      <c r="G123" s="91"/>
      <c r="H123" s="92"/>
      <c r="I123" s="92"/>
    </row>
    <row r="124" spans="1:9" ht="12.75">
      <c r="A124" s="17"/>
      <c r="C124" s="89"/>
      <c r="D124" s="90"/>
      <c r="E124" s="91"/>
      <c r="F124" s="91"/>
      <c r="G124" s="91"/>
      <c r="H124" s="92"/>
      <c r="I124" s="92"/>
    </row>
    <row r="125" spans="1:14" ht="15">
      <c r="A125" s="17"/>
      <c r="B125" s="27"/>
      <c r="C125" s="89"/>
      <c r="D125" s="90"/>
      <c r="E125" s="91"/>
      <c r="F125" s="91"/>
      <c r="G125" s="91"/>
      <c r="H125" s="92"/>
      <c r="I125" s="92"/>
      <c r="J125" s="12"/>
      <c r="K125" s="23"/>
      <c r="L125" s="23"/>
      <c r="M125" s="23"/>
      <c r="N125" s="23"/>
    </row>
    <row r="126" spans="1:14" ht="15">
      <c r="A126" s="17"/>
      <c r="C126" s="89"/>
      <c r="D126" s="90"/>
      <c r="E126" s="91"/>
      <c r="F126" s="91"/>
      <c r="G126" s="91"/>
      <c r="H126" s="92"/>
      <c r="I126" s="92"/>
      <c r="J126" s="12"/>
      <c r="K126" s="23"/>
      <c r="L126" s="23"/>
      <c r="M126" s="23"/>
      <c r="N126" s="23"/>
    </row>
    <row r="127" spans="1:9" ht="12.75">
      <c r="A127" s="17"/>
      <c r="C127" s="89"/>
      <c r="D127" s="90"/>
      <c r="E127" s="91"/>
      <c r="F127" s="91"/>
      <c r="G127" s="91"/>
      <c r="H127" s="92"/>
      <c r="I127" s="92"/>
    </row>
    <row r="128" spans="1:9" ht="12.75">
      <c r="A128" s="17"/>
      <c r="C128" s="89"/>
      <c r="D128" s="90"/>
      <c r="E128" s="91"/>
      <c r="F128" s="91"/>
      <c r="G128" s="91"/>
      <c r="H128" s="92"/>
      <c r="I128" s="92"/>
    </row>
    <row r="129" spans="1:9" ht="12.75">
      <c r="A129" s="17"/>
      <c r="C129" s="89"/>
      <c r="D129" s="90"/>
      <c r="E129" s="91"/>
      <c r="F129" s="91"/>
      <c r="G129" s="91"/>
      <c r="H129" s="92"/>
      <c r="I129" s="92"/>
    </row>
    <row r="130" spans="1:9" ht="12.75">
      <c r="A130" s="17"/>
      <c r="C130" s="89"/>
      <c r="D130" s="90"/>
      <c r="E130" s="91"/>
      <c r="F130" s="91"/>
      <c r="G130" s="91"/>
      <c r="H130" s="92"/>
      <c r="I130" s="92"/>
    </row>
    <row r="131" spans="1:9" ht="12.75">
      <c r="A131" s="17"/>
      <c r="C131" s="89"/>
      <c r="D131" s="90"/>
      <c r="E131" s="91"/>
      <c r="F131" s="91"/>
      <c r="G131" s="91"/>
      <c r="H131" s="92"/>
      <c r="I131" s="92"/>
    </row>
    <row r="132" spans="1:9" ht="12.75">
      <c r="A132" s="17"/>
      <c r="C132" s="89"/>
      <c r="D132" s="90"/>
      <c r="E132" s="91"/>
      <c r="F132" s="91"/>
      <c r="G132" s="91"/>
      <c r="H132" s="92"/>
      <c r="I132" s="92"/>
    </row>
    <row r="133" spans="1:9" ht="12.75">
      <c r="A133" s="17"/>
      <c r="C133" s="89"/>
      <c r="D133" s="90"/>
      <c r="E133" s="91"/>
      <c r="F133" s="91"/>
      <c r="G133" s="91"/>
      <c r="H133" s="92"/>
      <c r="I133" s="92"/>
    </row>
    <row r="134" spans="1:9" ht="12.75">
      <c r="A134" s="17"/>
      <c r="C134" s="89"/>
      <c r="D134" s="90"/>
      <c r="E134" s="91"/>
      <c r="F134" s="91"/>
      <c r="G134" s="91"/>
      <c r="H134" s="92"/>
      <c r="I134" s="92"/>
    </row>
    <row r="135" spans="1:9" ht="12.75">
      <c r="A135" s="17"/>
      <c r="C135" s="89"/>
      <c r="D135" s="90"/>
      <c r="E135" s="91"/>
      <c r="F135" s="91"/>
      <c r="G135" s="91"/>
      <c r="H135" s="92"/>
      <c r="I135" s="92"/>
    </row>
    <row r="136" spans="1:9" ht="12.75">
      <c r="A136" s="17"/>
      <c r="C136" s="89"/>
      <c r="D136" s="90"/>
      <c r="E136" s="91"/>
      <c r="F136" s="91"/>
      <c r="G136" s="91"/>
      <c r="H136" s="92"/>
      <c r="I136" s="92"/>
    </row>
    <row r="137" spans="1:9" ht="12.75">
      <c r="A137" s="17"/>
      <c r="C137" s="89"/>
      <c r="D137" s="90"/>
      <c r="E137" s="91"/>
      <c r="F137" s="91"/>
      <c r="G137" s="91"/>
      <c r="H137" s="92"/>
      <c r="I137" s="92"/>
    </row>
    <row r="138" spans="1:9" ht="12.75">
      <c r="A138" s="17"/>
      <c r="C138" s="89"/>
      <c r="D138" s="90"/>
      <c r="E138" s="91"/>
      <c r="F138" s="91"/>
      <c r="G138" s="91"/>
      <c r="H138" s="92"/>
      <c r="I138" s="92"/>
    </row>
    <row r="139" spans="1:9" ht="12.75">
      <c r="A139" s="17"/>
      <c r="C139" s="89"/>
      <c r="D139" s="90"/>
      <c r="E139" s="91"/>
      <c r="F139" s="91"/>
      <c r="G139" s="91"/>
      <c r="H139" s="92"/>
      <c r="I139" s="92"/>
    </row>
    <row r="140" spans="1:9" ht="12.75">
      <c r="A140" s="17"/>
      <c r="C140" s="89"/>
      <c r="D140" s="90"/>
      <c r="E140" s="91"/>
      <c r="F140" s="91"/>
      <c r="G140" s="91"/>
      <c r="H140" s="92"/>
      <c r="I140" s="92"/>
    </row>
    <row r="141" spans="1:9" ht="12.75">
      <c r="A141" s="17"/>
      <c r="C141" s="89"/>
      <c r="D141" s="90"/>
      <c r="E141" s="91"/>
      <c r="F141" s="91"/>
      <c r="G141" s="91"/>
      <c r="H141" s="92"/>
      <c r="I141" s="92"/>
    </row>
    <row r="142" spans="1:9" ht="12.75">
      <c r="A142" s="17"/>
      <c r="C142" s="89"/>
      <c r="D142" s="90"/>
      <c r="E142" s="91"/>
      <c r="F142" s="91"/>
      <c r="G142" s="91"/>
      <c r="H142" s="92"/>
      <c r="I142" s="92"/>
    </row>
    <row r="143" spans="1:9" ht="12.75">
      <c r="A143" s="17"/>
      <c r="C143" s="89"/>
      <c r="D143" s="90"/>
      <c r="E143" s="91"/>
      <c r="F143" s="91"/>
      <c r="G143" s="91"/>
      <c r="H143" s="92"/>
      <c r="I143" s="92"/>
    </row>
    <row r="144" spans="1:9" ht="12.75">
      <c r="A144" s="17"/>
      <c r="C144" s="89"/>
      <c r="D144" s="90"/>
      <c r="E144" s="91"/>
      <c r="F144" s="91"/>
      <c r="G144" s="91"/>
      <c r="H144" s="92"/>
      <c r="I144" s="92"/>
    </row>
    <row r="145" spans="1:9" ht="12.75">
      <c r="A145" s="17"/>
      <c r="C145" s="89"/>
      <c r="D145" s="90"/>
      <c r="E145" s="91"/>
      <c r="F145" s="91"/>
      <c r="G145" s="91"/>
      <c r="H145" s="92"/>
      <c r="I145" s="92"/>
    </row>
    <row r="146" spans="1:9" ht="12.75">
      <c r="A146" s="17"/>
      <c r="C146" s="89"/>
      <c r="D146" s="90"/>
      <c r="E146" s="91"/>
      <c r="F146" s="91"/>
      <c r="G146" s="91"/>
      <c r="H146" s="92"/>
      <c r="I146" s="92"/>
    </row>
    <row r="147" spans="1:9" ht="12.75">
      <c r="A147" s="17"/>
      <c r="C147" s="89"/>
      <c r="D147" s="90"/>
      <c r="E147" s="91"/>
      <c r="F147" s="91"/>
      <c r="G147" s="91"/>
      <c r="H147" s="92"/>
      <c r="I147" s="92"/>
    </row>
    <row r="148" spans="1:9" ht="12.75">
      <c r="A148" s="17"/>
      <c r="C148" s="89"/>
      <c r="D148" s="90"/>
      <c r="E148" s="91"/>
      <c r="F148" s="91"/>
      <c r="G148" s="91"/>
      <c r="H148" s="92"/>
      <c r="I148" s="92"/>
    </row>
    <row r="149" spans="1:9" ht="12.75">
      <c r="A149" s="17"/>
      <c r="C149" s="89"/>
      <c r="D149" s="90"/>
      <c r="E149" s="91"/>
      <c r="F149" s="91"/>
      <c r="G149" s="91"/>
      <c r="H149" s="92"/>
      <c r="I149" s="92"/>
    </row>
    <row r="150" spans="1:9" ht="12.75">
      <c r="A150" s="17"/>
      <c r="C150" s="89"/>
      <c r="D150" s="90"/>
      <c r="E150" s="91"/>
      <c r="F150" s="91"/>
      <c r="G150" s="91"/>
      <c r="H150" s="92"/>
      <c r="I150" s="92"/>
    </row>
    <row r="151" spans="1:9" ht="12.75">
      <c r="A151" s="17"/>
      <c r="C151" s="89"/>
      <c r="D151" s="90"/>
      <c r="E151" s="91"/>
      <c r="F151" s="91"/>
      <c r="G151" s="91"/>
      <c r="H151" s="92"/>
      <c r="I151" s="92"/>
    </row>
    <row r="152" spans="1:9" ht="12.75">
      <c r="A152" s="17"/>
      <c r="C152" s="89"/>
      <c r="D152" s="90"/>
      <c r="E152" s="91"/>
      <c r="F152" s="91"/>
      <c r="G152" s="91"/>
      <c r="H152" s="92"/>
      <c r="I152" s="92"/>
    </row>
    <row r="153" spans="1:9" ht="12.75">
      <c r="A153" s="17"/>
      <c r="C153" s="89"/>
      <c r="D153" s="90"/>
      <c r="E153" s="91"/>
      <c r="F153" s="91"/>
      <c r="G153" s="91"/>
      <c r="H153" s="92"/>
      <c r="I153" s="92"/>
    </row>
    <row r="154" spans="1:9" ht="12.75">
      <c r="A154" s="17"/>
      <c r="C154" s="89"/>
      <c r="D154" s="90"/>
      <c r="E154" s="91"/>
      <c r="F154" s="91"/>
      <c r="G154" s="91"/>
      <c r="H154" s="92"/>
      <c r="I154" s="92"/>
    </row>
    <row r="155" spans="1:10" ht="12.75">
      <c r="A155" s="17"/>
      <c r="C155" s="89"/>
      <c r="D155" s="90"/>
      <c r="E155" s="91"/>
      <c r="F155" s="91"/>
      <c r="G155" s="91"/>
      <c r="H155" s="92"/>
      <c r="I155" s="92"/>
      <c r="J155" s="12"/>
    </row>
    <row r="156" spans="1:10" ht="12.75">
      <c r="A156" s="17"/>
      <c r="C156" s="89"/>
      <c r="D156" s="90"/>
      <c r="E156" s="91"/>
      <c r="F156" s="91"/>
      <c r="G156" s="91"/>
      <c r="H156" s="92"/>
      <c r="I156" s="92"/>
      <c r="J156" s="12"/>
    </row>
    <row r="157" spans="1:10" ht="12.75">
      <c r="A157" s="17"/>
      <c r="C157" s="89"/>
      <c r="D157" s="90"/>
      <c r="E157" s="91"/>
      <c r="F157" s="91"/>
      <c r="G157" s="91"/>
      <c r="H157" s="92"/>
      <c r="I157" s="92"/>
      <c r="J157" s="12"/>
    </row>
    <row r="158" spans="1:9" ht="12.75">
      <c r="A158" s="17"/>
      <c r="C158" s="89"/>
      <c r="D158" s="90"/>
      <c r="E158" s="91"/>
      <c r="F158" s="91"/>
      <c r="G158" s="91"/>
      <c r="H158" s="92"/>
      <c r="I158" s="92"/>
    </row>
    <row r="159" spans="1:9" ht="12.75">
      <c r="A159" s="17"/>
      <c r="C159" s="89"/>
      <c r="D159" s="90"/>
      <c r="E159" s="91"/>
      <c r="F159" s="91"/>
      <c r="G159" s="91"/>
      <c r="H159" s="92"/>
      <c r="I159" s="92"/>
    </row>
    <row r="160" spans="1:9" ht="12.75">
      <c r="A160" s="17"/>
      <c r="C160" s="89"/>
      <c r="D160" s="90"/>
      <c r="E160" s="91"/>
      <c r="F160" s="91"/>
      <c r="G160" s="91"/>
      <c r="H160" s="92"/>
      <c r="I160" s="92"/>
    </row>
    <row r="161" spans="1:9" ht="12.75">
      <c r="A161" s="17"/>
      <c r="C161" s="89"/>
      <c r="D161" s="90"/>
      <c r="E161" s="91"/>
      <c r="F161" s="91"/>
      <c r="G161" s="91"/>
      <c r="H161" s="92"/>
      <c r="I161" s="92"/>
    </row>
    <row r="162" spans="1:9" ht="12.75">
      <c r="A162" s="17"/>
      <c r="C162" s="89"/>
      <c r="D162" s="90"/>
      <c r="E162" s="91"/>
      <c r="F162" s="91"/>
      <c r="G162" s="91"/>
      <c r="H162" s="92"/>
      <c r="I162" s="92"/>
    </row>
    <row r="163" spans="1:9" ht="12.75">
      <c r="A163" s="17"/>
      <c r="C163" s="89"/>
      <c r="D163" s="90"/>
      <c r="E163" s="91"/>
      <c r="F163" s="91"/>
      <c r="G163" s="91"/>
      <c r="H163" s="92"/>
      <c r="I163" s="92"/>
    </row>
    <row r="164" spans="1:9" ht="12.75">
      <c r="A164" s="17"/>
      <c r="C164" s="89"/>
      <c r="D164" s="90"/>
      <c r="E164" s="91"/>
      <c r="F164" s="91"/>
      <c r="G164" s="91"/>
      <c r="H164" s="92"/>
      <c r="I164" s="92"/>
    </row>
    <row r="165" spans="1:9" ht="12.75">
      <c r="A165" s="17"/>
      <c r="C165" s="89"/>
      <c r="D165" s="90"/>
      <c r="E165" s="91"/>
      <c r="F165" s="91"/>
      <c r="G165" s="91"/>
      <c r="H165" s="92"/>
      <c r="I165" s="92"/>
    </row>
    <row r="166" spans="1:10" ht="12.75">
      <c r="A166" s="17"/>
      <c r="C166" s="89"/>
      <c r="D166" s="90"/>
      <c r="E166" s="99"/>
      <c r="F166" s="99"/>
      <c r="G166" s="99"/>
      <c r="H166" s="92"/>
      <c r="I166" s="92"/>
      <c r="J166" s="12"/>
    </row>
    <row r="167" spans="1:10" ht="12.75">
      <c r="A167" s="17"/>
      <c r="C167" s="89"/>
      <c r="D167" s="90"/>
      <c r="E167" s="99"/>
      <c r="F167" s="99"/>
      <c r="G167" s="99"/>
      <c r="H167" s="92"/>
      <c r="I167" s="92"/>
      <c r="J167" s="12"/>
    </row>
    <row r="168" spans="1:10" ht="12.75">
      <c r="A168" s="17"/>
      <c r="C168" s="89"/>
      <c r="D168" s="90"/>
      <c r="E168" s="99"/>
      <c r="F168" s="99"/>
      <c r="G168" s="99"/>
      <c r="H168" s="92"/>
      <c r="I168" s="92"/>
      <c r="J168" s="12"/>
    </row>
    <row r="169" spans="1:10" ht="12.75">
      <c r="A169" s="17"/>
      <c r="C169" s="89"/>
      <c r="D169" s="90"/>
      <c r="E169" s="99"/>
      <c r="F169" s="99"/>
      <c r="G169" s="99"/>
      <c r="H169" s="92"/>
      <c r="I169" s="92"/>
      <c r="J169" s="12"/>
    </row>
    <row r="170" spans="1:10" ht="12.75">
      <c r="A170" s="17"/>
      <c r="C170" s="89"/>
      <c r="D170" s="90"/>
      <c r="E170" s="99"/>
      <c r="F170" s="99"/>
      <c r="G170" s="99"/>
      <c r="H170" s="92"/>
      <c r="I170" s="92"/>
      <c r="J170" s="12"/>
    </row>
    <row r="171" spans="1:10" ht="12.75">
      <c r="A171" s="17"/>
      <c r="C171" s="89"/>
      <c r="D171" s="90"/>
      <c r="E171" s="99"/>
      <c r="F171" s="99"/>
      <c r="G171" s="99"/>
      <c r="H171" s="92"/>
      <c r="I171" s="92"/>
      <c r="J171" s="12"/>
    </row>
    <row r="172" spans="1:10" ht="12.75">
      <c r="A172" s="17"/>
      <c r="C172" s="89"/>
      <c r="D172" s="90"/>
      <c r="E172" s="99"/>
      <c r="F172" s="99"/>
      <c r="G172" s="99"/>
      <c r="H172" s="92"/>
      <c r="I172" s="92"/>
      <c r="J172" s="12"/>
    </row>
    <row r="173" spans="1:10" ht="12.75">
      <c r="A173" s="17"/>
      <c r="C173" s="89"/>
      <c r="D173" s="90"/>
      <c r="E173" s="99"/>
      <c r="F173" s="99"/>
      <c r="G173" s="99"/>
      <c r="H173" s="92"/>
      <c r="I173" s="92"/>
      <c r="J173" s="12"/>
    </row>
    <row r="174" spans="1:10" ht="12.75">
      <c r="A174" s="17"/>
      <c r="C174" s="89"/>
      <c r="D174" s="90"/>
      <c r="E174" s="99"/>
      <c r="F174" s="99"/>
      <c r="G174" s="99"/>
      <c r="H174" s="92"/>
      <c r="I174" s="92"/>
      <c r="J174" s="12"/>
    </row>
    <row r="175" spans="1:10" ht="12.75">
      <c r="A175" s="17"/>
      <c r="C175" s="89"/>
      <c r="D175" s="90"/>
      <c r="E175" s="99"/>
      <c r="F175" s="99"/>
      <c r="G175" s="99"/>
      <c r="H175" s="92"/>
      <c r="I175" s="92"/>
      <c r="J175" s="12"/>
    </row>
    <row r="176" spans="1:10" ht="12.75">
      <c r="A176" s="17"/>
      <c r="C176" s="89"/>
      <c r="D176" s="90"/>
      <c r="E176" s="99"/>
      <c r="F176" s="99"/>
      <c r="G176" s="99"/>
      <c r="H176" s="92"/>
      <c r="I176" s="92"/>
      <c r="J176" s="12"/>
    </row>
    <row r="177" spans="1:10" ht="12.75">
      <c r="A177" s="17"/>
      <c r="C177" s="89"/>
      <c r="D177" s="90"/>
      <c r="E177" s="99"/>
      <c r="F177" s="99"/>
      <c r="G177" s="99"/>
      <c r="H177" s="92"/>
      <c r="I177" s="92"/>
      <c r="J177" s="12"/>
    </row>
    <row r="178" spans="1:10" ht="12.75">
      <c r="A178" s="17"/>
      <c r="C178" s="89"/>
      <c r="D178" s="90"/>
      <c r="E178" s="99"/>
      <c r="F178" s="99"/>
      <c r="G178" s="99"/>
      <c r="H178" s="92"/>
      <c r="I178" s="92"/>
      <c r="J178" s="12"/>
    </row>
    <row r="179" spans="1:10" ht="12.75">
      <c r="A179" s="17"/>
      <c r="C179" s="89"/>
      <c r="D179" s="90"/>
      <c r="E179" s="99"/>
      <c r="F179" s="99"/>
      <c r="G179" s="99"/>
      <c r="H179" s="92"/>
      <c r="I179" s="92"/>
      <c r="J179" s="12"/>
    </row>
    <row r="180" spans="1:10" ht="12.75">
      <c r="A180" s="17"/>
      <c r="C180" s="89"/>
      <c r="D180" s="90"/>
      <c r="E180" s="99"/>
      <c r="F180" s="99"/>
      <c r="G180" s="99"/>
      <c r="H180" s="92"/>
      <c r="I180" s="92"/>
      <c r="J180" s="12"/>
    </row>
    <row r="181" spans="1:10" ht="12.75">
      <c r="A181" s="17"/>
      <c r="C181" s="89"/>
      <c r="D181" s="90"/>
      <c r="E181" s="99"/>
      <c r="F181" s="99"/>
      <c r="G181" s="99"/>
      <c r="H181" s="92"/>
      <c r="I181" s="92"/>
      <c r="J181" s="12"/>
    </row>
    <row r="182" spans="1:10" ht="12.75">
      <c r="A182" s="17"/>
      <c r="C182" s="89"/>
      <c r="D182" s="90"/>
      <c r="E182" s="99"/>
      <c r="F182" s="99"/>
      <c r="G182" s="99"/>
      <c r="H182" s="92"/>
      <c r="I182" s="92"/>
      <c r="J182" s="12"/>
    </row>
    <row r="183" spans="1:10" ht="12.75">
      <c r="A183" s="17"/>
      <c r="C183" s="89"/>
      <c r="D183" s="90"/>
      <c r="E183" s="99"/>
      <c r="F183" s="99"/>
      <c r="G183" s="99"/>
      <c r="H183" s="92"/>
      <c r="I183" s="92"/>
      <c r="J183" s="12"/>
    </row>
    <row r="184" spans="1:10" ht="12.75">
      <c r="A184" s="17"/>
      <c r="C184" s="89"/>
      <c r="D184" s="90"/>
      <c r="E184" s="99"/>
      <c r="F184" s="99"/>
      <c r="G184" s="99"/>
      <c r="H184" s="92"/>
      <c r="I184" s="92"/>
      <c r="J184" s="12"/>
    </row>
    <row r="185" spans="1:10" ht="12.75">
      <c r="A185" s="17"/>
      <c r="C185" s="89"/>
      <c r="D185" s="90"/>
      <c r="E185" s="99"/>
      <c r="F185" s="99"/>
      <c r="G185" s="99"/>
      <c r="H185" s="92"/>
      <c r="I185" s="92"/>
      <c r="J185" s="12"/>
    </row>
    <row r="186" spans="1:10" ht="12.75">
      <c r="A186" s="17"/>
      <c r="C186" s="89"/>
      <c r="D186" s="90"/>
      <c r="E186" s="99"/>
      <c r="F186" s="99"/>
      <c r="G186" s="99"/>
      <c r="H186" s="92"/>
      <c r="I186" s="92"/>
      <c r="J186" s="12"/>
    </row>
    <row r="187" spans="1:10" ht="12.75">
      <c r="A187" s="17"/>
      <c r="C187" s="89"/>
      <c r="D187" s="90"/>
      <c r="E187" s="99"/>
      <c r="F187" s="99"/>
      <c r="G187" s="99"/>
      <c r="H187" s="92"/>
      <c r="I187" s="92"/>
      <c r="J187" s="12"/>
    </row>
    <row r="188" spans="1:10" ht="12.75">
      <c r="A188" s="17"/>
      <c r="C188" s="89"/>
      <c r="D188" s="90"/>
      <c r="E188" s="99"/>
      <c r="F188" s="99"/>
      <c r="G188" s="99"/>
      <c r="H188" s="92"/>
      <c r="I188" s="92"/>
      <c r="J188" s="12"/>
    </row>
    <row r="189" spans="1:10" ht="12.75">
      <c r="A189" s="17"/>
      <c r="C189" s="89"/>
      <c r="D189" s="90"/>
      <c r="E189" s="99"/>
      <c r="F189" s="99"/>
      <c r="G189" s="99"/>
      <c r="H189" s="92"/>
      <c r="I189" s="92"/>
      <c r="J189" s="12"/>
    </row>
    <row r="190" spans="1:10" ht="12.75">
      <c r="A190" s="17"/>
      <c r="C190" s="89"/>
      <c r="D190" s="90"/>
      <c r="E190" s="99"/>
      <c r="F190" s="99"/>
      <c r="G190" s="99"/>
      <c r="H190" s="92"/>
      <c r="I190" s="92"/>
      <c r="J190" s="12"/>
    </row>
    <row r="191" spans="1:10" ht="12.75">
      <c r="A191" s="17"/>
      <c r="C191" s="89"/>
      <c r="D191" s="90"/>
      <c r="E191" s="99"/>
      <c r="F191" s="99"/>
      <c r="G191" s="99"/>
      <c r="H191" s="92"/>
      <c r="I191" s="92"/>
      <c r="J191" s="12"/>
    </row>
    <row r="192" spans="1:10" ht="12.75">
      <c r="A192" s="17"/>
      <c r="C192" s="89"/>
      <c r="D192" s="90"/>
      <c r="E192" s="99"/>
      <c r="F192" s="99"/>
      <c r="G192" s="99"/>
      <c r="H192" s="92"/>
      <c r="I192" s="92"/>
      <c r="J192" s="12"/>
    </row>
    <row r="193" spans="1:10" ht="12.75">
      <c r="A193" s="17"/>
      <c r="C193" s="89"/>
      <c r="D193" s="90"/>
      <c r="E193" s="99"/>
      <c r="F193" s="99"/>
      <c r="G193" s="99"/>
      <c r="H193" s="92"/>
      <c r="I193" s="92"/>
      <c r="J193" s="12"/>
    </row>
    <row r="194" spans="1:10" ht="12.75">
      <c r="A194" s="17"/>
      <c r="C194" s="89"/>
      <c r="D194" s="90"/>
      <c r="E194" s="99"/>
      <c r="F194" s="99"/>
      <c r="G194" s="99"/>
      <c r="H194" s="92"/>
      <c r="I194" s="92"/>
      <c r="J194" s="12"/>
    </row>
    <row r="195" spans="1:10" ht="12.75">
      <c r="A195" s="17"/>
      <c r="C195" s="89"/>
      <c r="D195" s="90"/>
      <c r="E195" s="99"/>
      <c r="F195" s="99"/>
      <c r="G195" s="99"/>
      <c r="H195" s="92"/>
      <c r="I195" s="92"/>
      <c r="J195" s="12"/>
    </row>
    <row r="196" spans="1:10" ht="12.75">
      <c r="A196" s="17"/>
      <c r="C196" s="89"/>
      <c r="D196" s="90"/>
      <c r="E196" s="99"/>
      <c r="F196" s="99"/>
      <c r="G196" s="99"/>
      <c r="H196" s="92"/>
      <c r="I196" s="92"/>
      <c r="J196" s="12"/>
    </row>
    <row r="197" spans="1:10" ht="12.75">
      <c r="A197" s="17"/>
      <c r="C197" s="89"/>
      <c r="D197" s="90"/>
      <c r="E197" s="99"/>
      <c r="F197" s="99"/>
      <c r="G197" s="99"/>
      <c r="H197" s="92"/>
      <c r="I197" s="92"/>
      <c r="J197" s="12"/>
    </row>
    <row r="198" spans="1:10" ht="12.75">
      <c r="A198" s="17"/>
      <c r="C198" s="89"/>
      <c r="D198" s="90"/>
      <c r="E198" s="99"/>
      <c r="F198" s="99"/>
      <c r="G198" s="99"/>
      <c r="H198" s="92"/>
      <c r="I198" s="92"/>
      <c r="J198" s="12"/>
    </row>
    <row r="199" spans="1:10" ht="12.75">
      <c r="A199" s="17"/>
      <c r="C199" s="89"/>
      <c r="D199" s="90"/>
      <c r="E199" s="99"/>
      <c r="F199" s="99"/>
      <c r="G199" s="99"/>
      <c r="H199" s="92"/>
      <c r="I199" s="92"/>
      <c r="J199" s="12"/>
    </row>
    <row r="200" spans="1:10" ht="12.75">
      <c r="A200" s="17"/>
      <c r="C200" s="89"/>
      <c r="D200" s="90"/>
      <c r="E200" s="99"/>
      <c r="F200" s="99"/>
      <c r="G200" s="99"/>
      <c r="H200" s="92"/>
      <c r="I200" s="92"/>
      <c r="J200" s="12"/>
    </row>
    <row r="201" spans="1:10" ht="12.75">
      <c r="A201" s="17"/>
      <c r="C201" s="89"/>
      <c r="D201" s="90"/>
      <c r="E201" s="99"/>
      <c r="F201" s="99"/>
      <c r="G201" s="99"/>
      <c r="H201" s="92"/>
      <c r="I201" s="92"/>
      <c r="J201" s="12"/>
    </row>
    <row r="202" spans="1:10" ht="12.75">
      <c r="A202" s="17"/>
      <c r="C202" s="89"/>
      <c r="D202" s="90"/>
      <c r="E202" s="99"/>
      <c r="F202" s="99"/>
      <c r="G202" s="99"/>
      <c r="H202" s="92"/>
      <c r="I202" s="92"/>
      <c r="J202" s="12"/>
    </row>
    <row r="203" spans="1:10" ht="12.75">
      <c r="A203" s="17"/>
      <c r="C203" s="89"/>
      <c r="D203" s="90"/>
      <c r="E203" s="99"/>
      <c r="F203" s="99"/>
      <c r="G203" s="99"/>
      <c r="H203" s="92"/>
      <c r="I203" s="92"/>
      <c r="J203" s="12"/>
    </row>
    <row r="204" spans="1:10" ht="12.75">
      <c r="A204" s="17"/>
      <c r="C204" s="89"/>
      <c r="D204" s="90"/>
      <c r="E204" s="99"/>
      <c r="F204" s="99"/>
      <c r="G204" s="99"/>
      <c r="H204" s="92"/>
      <c r="I204" s="92"/>
      <c r="J204" s="12"/>
    </row>
    <row r="205" spans="1:10" ht="12.75">
      <c r="A205" s="17"/>
      <c r="C205" s="89"/>
      <c r="D205" s="90"/>
      <c r="E205" s="99"/>
      <c r="F205" s="99"/>
      <c r="G205" s="99"/>
      <c r="H205" s="92"/>
      <c r="I205" s="92"/>
      <c r="J205" s="12"/>
    </row>
    <row r="206" spans="1:10" ht="12.75">
      <c r="A206" s="17"/>
      <c r="C206" s="89"/>
      <c r="D206" s="90"/>
      <c r="E206" s="99"/>
      <c r="F206" s="99"/>
      <c r="G206" s="99"/>
      <c r="H206" s="92"/>
      <c r="I206" s="92"/>
      <c r="J206" s="12"/>
    </row>
    <row r="207" spans="1:10" ht="12.75">
      <c r="A207" s="17"/>
      <c r="C207" s="89"/>
      <c r="D207" s="90"/>
      <c r="E207" s="99"/>
      <c r="F207" s="99"/>
      <c r="G207" s="99"/>
      <c r="H207" s="92"/>
      <c r="I207" s="92"/>
      <c r="J207" s="12"/>
    </row>
    <row r="208" spans="1:10" ht="12.75">
      <c r="A208" s="17"/>
      <c r="C208" s="89"/>
      <c r="D208" s="90"/>
      <c r="E208" s="99"/>
      <c r="F208" s="99"/>
      <c r="G208" s="99"/>
      <c r="H208" s="92"/>
      <c r="I208" s="92"/>
      <c r="J208" s="12"/>
    </row>
    <row r="209" spans="1:10" ht="12.75">
      <c r="A209" s="17"/>
      <c r="C209" s="89"/>
      <c r="D209" s="90"/>
      <c r="E209" s="99"/>
      <c r="F209" s="99"/>
      <c r="G209" s="99"/>
      <c r="H209" s="92"/>
      <c r="I209" s="92"/>
      <c r="J209" s="12"/>
    </row>
    <row r="210" spans="1:10" ht="12.75">
      <c r="A210" s="17"/>
      <c r="C210" s="89"/>
      <c r="D210" s="90"/>
      <c r="E210" s="99"/>
      <c r="F210" s="99"/>
      <c r="G210" s="99"/>
      <c r="H210" s="92"/>
      <c r="I210" s="92"/>
      <c r="J210" s="12"/>
    </row>
    <row r="211" spans="1:10" ht="12.75">
      <c r="A211" s="17"/>
      <c r="C211" s="89"/>
      <c r="D211" s="90"/>
      <c r="E211" s="99"/>
      <c r="F211" s="99"/>
      <c r="G211" s="99"/>
      <c r="H211" s="92"/>
      <c r="I211" s="92"/>
      <c r="J211" s="12"/>
    </row>
    <row r="212" spans="1:10" ht="12.75">
      <c r="A212" s="17"/>
      <c r="C212" s="89"/>
      <c r="D212" s="90"/>
      <c r="E212" s="99"/>
      <c r="F212" s="99"/>
      <c r="G212" s="99"/>
      <c r="H212" s="92"/>
      <c r="I212" s="92"/>
      <c r="J212" s="12"/>
    </row>
    <row r="213" spans="1:10" ht="12.75">
      <c r="A213" s="17"/>
      <c r="C213" s="89"/>
      <c r="D213" s="90"/>
      <c r="E213" s="99"/>
      <c r="F213" s="99"/>
      <c r="G213" s="99"/>
      <c r="H213" s="92"/>
      <c r="I213" s="92"/>
      <c r="J213" s="12"/>
    </row>
    <row r="214" spans="1:10" ht="12.75">
      <c r="A214" s="17"/>
      <c r="C214" s="89"/>
      <c r="D214" s="90"/>
      <c r="E214" s="99"/>
      <c r="F214" s="99"/>
      <c r="G214" s="99"/>
      <c r="H214" s="92"/>
      <c r="I214" s="92"/>
      <c r="J214" s="12"/>
    </row>
    <row r="215" spans="1:10" ht="12.75">
      <c r="A215" s="17"/>
      <c r="C215" s="89"/>
      <c r="D215" s="90"/>
      <c r="E215" s="99"/>
      <c r="F215" s="99"/>
      <c r="G215" s="99"/>
      <c r="H215" s="92"/>
      <c r="I215" s="92"/>
      <c r="J215" s="12"/>
    </row>
    <row r="216" spans="1:10" ht="12.75">
      <c r="A216" s="17"/>
      <c r="C216" s="89"/>
      <c r="D216" s="90"/>
      <c r="E216" s="99"/>
      <c r="F216" s="99"/>
      <c r="G216" s="99"/>
      <c r="H216" s="92"/>
      <c r="I216" s="92"/>
      <c r="J216" s="12"/>
    </row>
    <row r="217" spans="1:10" ht="12.75">
      <c r="A217" s="17"/>
      <c r="C217" s="89"/>
      <c r="D217" s="90"/>
      <c r="E217" s="99"/>
      <c r="F217" s="99"/>
      <c r="G217" s="99"/>
      <c r="H217" s="92"/>
      <c r="I217" s="92"/>
      <c r="J217" s="12"/>
    </row>
    <row r="218" spans="1:10" ht="12.75">
      <c r="A218" s="17"/>
      <c r="C218" s="89"/>
      <c r="D218" s="90"/>
      <c r="E218" s="99"/>
      <c r="F218" s="99"/>
      <c r="G218" s="99"/>
      <c r="H218" s="92"/>
      <c r="I218" s="92"/>
      <c r="J218" s="12"/>
    </row>
    <row r="219" spans="1:10" ht="12.75">
      <c r="A219" s="17"/>
      <c r="C219" s="89"/>
      <c r="D219" s="90"/>
      <c r="E219" s="99"/>
      <c r="F219" s="99"/>
      <c r="G219" s="99"/>
      <c r="H219" s="92"/>
      <c r="I219" s="92"/>
      <c r="J219" s="12"/>
    </row>
    <row r="220" spans="1:10" ht="12.75">
      <c r="A220" s="17"/>
      <c r="C220" s="89"/>
      <c r="D220" s="90"/>
      <c r="E220" s="99"/>
      <c r="F220" s="99"/>
      <c r="G220" s="99"/>
      <c r="H220" s="92"/>
      <c r="I220" s="92"/>
      <c r="J220" s="12"/>
    </row>
    <row r="221" spans="1:10" ht="12.75">
      <c r="A221" s="17"/>
      <c r="C221" s="89"/>
      <c r="D221" s="90"/>
      <c r="E221" s="99"/>
      <c r="F221" s="99"/>
      <c r="G221" s="99"/>
      <c r="H221" s="92"/>
      <c r="I221" s="92"/>
      <c r="J221" s="12"/>
    </row>
    <row r="222" spans="1:10" ht="12.75">
      <c r="A222" s="17"/>
      <c r="C222" s="89"/>
      <c r="D222" s="90"/>
      <c r="E222" s="99"/>
      <c r="F222" s="99"/>
      <c r="G222" s="99"/>
      <c r="H222" s="92"/>
      <c r="I222" s="92"/>
      <c r="J222" s="12"/>
    </row>
    <row r="223" spans="1:10" ht="12.75">
      <c r="A223" s="17"/>
      <c r="C223" s="89"/>
      <c r="D223" s="90"/>
      <c r="E223" s="99"/>
      <c r="F223" s="99"/>
      <c r="G223" s="99"/>
      <c r="H223" s="92"/>
      <c r="I223" s="92"/>
      <c r="J223" s="12"/>
    </row>
    <row r="224" spans="1:10" ht="12.75">
      <c r="A224" s="17"/>
      <c r="C224" s="89"/>
      <c r="D224" s="90"/>
      <c r="E224" s="99"/>
      <c r="F224" s="99"/>
      <c r="G224" s="99"/>
      <c r="H224" s="92"/>
      <c r="I224" s="92"/>
      <c r="J224" s="12"/>
    </row>
    <row r="225" spans="1:10" ht="12.75">
      <c r="A225" s="17"/>
      <c r="C225" s="89"/>
      <c r="D225" s="90"/>
      <c r="E225" s="99"/>
      <c r="F225" s="99"/>
      <c r="G225" s="99"/>
      <c r="H225" s="92"/>
      <c r="I225" s="92"/>
      <c r="J225" s="12"/>
    </row>
    <row r="226" spans="1:10" ht="12.75">
      <c r="A226" s="17"/>
      <c r="C226" s="89"/>
      <c r="D226" s="90"/>
      <c r="E226" s="99"/>
      <c r="F226" s="99"/>
      <c r="G226" s="99"/>
      <c r="H226" s="92"/>
      <c r="I226" s="92"/>
      <c r="J226" s="12"/>
    </row>
    <row r="227" spans="1:10" ht="12.75">
      <c r="A227" s="17"/>
      <c r="C227" s="89"/>
      <c r="D227" s="90"/>
      <c r="E227" s="99"/>
      <c r="F227" s="99"/>
      <c r="G227" s="99"/>
      <c r="H227" s="92"/>
      <c r="I227" s="92"/>
      <c r="J227" s="12"/>
    </row>
    <row r="228" spans="1:10" ht="12.75">
      <c r="A228" s="17"/>
      <c r="C228" s="89"/>
      <c r="D228" s="90"/>
      <c r="E228" s="99"/>
      <c r="F228" s="99"/>
      <c r="G228" s="99"/>
      <c r="H228" s="92"/>
      <c r="I228" s="92"/>
      <c r="J228" s="12"/>
    </row>
    <row r="229" spans="1:10" ht="12.75">
      <c r="A229" s="17"/>
      <c r="C229" s="89"/>
      <c r="D229" s="90"/>
      <c r="E229" s="99"/>
      <c r="F229" s="99"/>
      <c r="G229" s="99"/>
      <c r="H229" s="92"/>
      <c r="I229" s="92"/>
      <c r="J229" s="12"/>
    </row>
    <row r="230" spans="1:10" ht="12.75">
      <c r="A230" s="17"/>
      <c r="C230" s="89"/>
      <c r="D230" s="90"/>
      <c r="E230" s="99"/>
      <c r="F230" s="99"/>
      <c r="G230" s="99"/>
      <c r="H230" s="92"/>
      <c r="I230" s="92"/>
      <c r="J230" s="12"/>
    </row>
    <row r="231" spans="1:10" ht="12.75">
      <c r="A231" s="17"/>
      <c r="C231" s="89"/>
      <c r="D231" s="90"/>
      <c r="E231" s="99"/>
      <c r="F231" s="99"/>
      <c r="G231" s="99"/>
      <c r="H231" s="92"/>
      <c r="I231" s="92"/>
      <c r="J231" s="12"/>
    </row>
    <row r="232" spans="1:10" ht="12.75">
      <c r="A232" s="17"/>
      <c r="C232" s="89"/>
      <c r="D232" s="90"/>
      <c r="E232" s="99"/>
      <c r="F232" s="99"/>
      <c r="G232" s="99"/>
      <c r="H232" s="92"/>
      <c r="I232" s="92"/>
      <c r="J232" s="12"/>
    </row>
    <row r="233" spans="1:10" ht="12.75">
      <c r="A233" s="17"/>
      <c r="C233" s="89"/>
      <c r="D233" s="90"/>
      <c r="E233" s="99"/>
      <c r="F233" s="99"/>
      <c r="G233" s="99"/>
      <c r="H233" s="92"/>
      <c r="I233" s="92"/>
      <c r="J233" s="12"/>
    </row>
    <row r="234" spans="1:10" ht="12.75">
      <c r="A234" s="17"/>
      <c r="C234" s="89"/>
      <c r="D234" s="90"/>
      <c r="E234" s="99"/>
      <c r="F234" s="99"/>
      <c r="G234" s="99"/>
      <c r="H234" s="92"/>
      <c r="I234" s="92"/>
      <c r="J234" s="12"/>
    </row>
    <row r="235" spans="1:10" ht="12.75">
      <c r="A235" s="17"/>
      <c r="C235" s="89"/>
      <c r="D235" s="90"/>
      <c r="E235" s="99"/>
      <c r="F235" s="99"/>
      <c r="G235" s="99"/>
      <c r="H235" s="92"/>
      <c r="I235" s="92"/>
      <c r="J235" s="12"/>
    </row>
    <row r="236" spans="1:10" ht="12.75">
      <c r="A236" s="17"/>
      <c r="C236" s="89"/>
      <c r="D236" s="90"/>
      <c r="E236" s="99"/>
      <c r="F236" s="99"/>
      <c r="G236" s="99"/>
      <c r="H236" s="92"/>
      <c r="I236" s="92"/>
      <c r="J236" s="12"/>
    </row>
    <row r="237" spans="1:10" ht="12.75">
      <c r="A237" s="17"/>
      <c r="C237" s="89"/>
      <c r="D237" s="90"/>
      <c r="E237" s="99"/>
      <c r="F237" s="99"/>
      <c r="G237" s="99"/>
      <c r="H237" s="92"/>
      <c r="I237" s="92"/>
      <c r="J237" s="12"/>
    </row>
    <row r="238" spans="1:9" ht="12.75">
      <c r="A238" s="17"/>
      <c r="C238" s="89"/>
      <c r="D238" s="90"/>
      <c r="E238" s="91"/>
      <c r="F238" s="91"/>
      <c r="G238" s="91"/>
      <c r="H238" s="92"/>
      <c r="I238" s="92"/>
    </row>
    <row r="239" spans="1:9" ht="12.75">
      <c r="A239" s="17"/>
      <c r="C239" s="89"/>
      <c r="D239" s="90"/>
      <c r="E239" s="91"/>
      <c r="F239" s="91"/>
      <c r="G239" s="91"/>
      <c r="H239" s="92"/>
      <c r="I239" s="92"/>
    </row>
    <row r="240" spans="1:9" ht="12.75">
      <c r="A240" s="17"/>
      <c r="C240" s="89"/>
      <c r="D240" s="90"/>
      <c r="E240" s="91"/>
      <c r="F240" s="91"/>
      <c r="G240" s="91"/>
      <c r="H240" s="92"/>
      <c r="I240" s="92"/>
    </row>
    <row r="241" spans="1:9" ht="12.75">
      <c r="A241" s="17"/>
      <c r="C241" s="89"/>
      <c r="D241" s="90"/>
      <c r="E241" s="91"/>
      <c r="F241" s="91"/>
      <c r="G241" s="91"/>
      <c r="H241" s="92"/>
      <c r="I241" s="92"/>
    </row>
    <row r="242" spans="1:9" ht="12.75">
      <c r="A242" s="17"/>
      <c r="C242" s="89"/>
      <c r="D242" s="90"/>
      <c r="E242" s="91"/>
      <c r="F242" s="91"/>
      <c r="G242" s="91"/>
      <c r="H242" s="92"/>
      <c r="I242" s="92"/>
    </row>
    <row r="243" spans="1:9" ht="12.75">
      <c r="A243" s="17"/>
      <c r="C243" s="89"/>
      <c r="D243" s="90"/>
      <c r="E243" s="91"/>
      <c r="F243" s="91"/>
      <c r="G243" s="91"/>
      <c r="H243" s="92"/>
      <c r="I243" s="92"/>
    </row>
    <row r="244" spans="1:9" ht="12.75">
      <c r="A244" s="17"/>
      <c r="C244" s="89"/>
      <c r="D244" s="90"/>
      <c r="E244" s="91"/>
      <c r="F244" s="91"/>
      <c r="G244" s="91"/>
      <c r="H244" s="92"/>
      <c r="I244" s="92"/>
    </row>
    <row r="245" spans="1:9" ht="12.75">
      <c r="A245" s="17"/>
      <c r="C245" s="89"/>
      <c r="D245" s="90"/>
      <c r="E245" s="91"/>
      <c r="F245" s="91"/>
      <c r="G245" s="91"/>
      <c r="H245" s="92"/>
      <c r="I245" s="92"/>
    </row>
    <row r="246" spans="1:9" ht="12.75">
      <c r="A246" s="17"/>
      <c r="C246" s="89"/>
      <c r="D246" s="90"/>
      <c r="E246" s="91"/>
      <c r="F246" s="91"/>
      <c r="G246" s="91"/>
      <c r="H246" s="92"/>
      <c r="I246" s="92"/>
    </row>
    <row r="247" spans="1:9" ht="12.75">
      <c r="A247" s="17"/>
      <c r="C247" s="89"/>
      <c r="D247" s="90"/>
      <c r="E247" s="91"/>
      <c r="F247" s="91"/>
      <c r="G247" s="91"/>
      <c r="H247" s="92"/>
      <c r="I247" s="92"/>
    </row>
    <row r="248" spans="1:9" ht="12.75">
      <c r="A248" s="17"/>
      <c r="C248" s="89"/>
      <c r="D248" s="90"/>
      <c r="E248" s="91"/>
      <c r="F248" s="91"/>
      <c r="G248" s="91"/>
      <c r="H248" s="92"/>
      <c r="I248" s="92"/>
    </row>
    <row r="249" spans="1:9" ht="12.75">
      <c r="A249" s="17"/>
      <c r="C249" s="89"/>
      <c r="D249" s="90"/>
      <c r="E249" s="91"/>
      <c r="F249" s="91"/>
      <c r="G249" s="91"/>
      <c r="H249" s="92"/>
      <c r="I249" s="92"/>
    </row>
    <row r="250" spans="1:9" ht="12.75">
      <c r="A250" s="17"/>
      <c r="C250" s="89"/>
      <c r="D250" s="90"/>
      <c r="E250" s="91"/>
      <c r="F250" s="91"/>
      <c r="G250" s="91"/>
      <c r="H250" s="92"/>
      <c r="I250" s="92"/>
    </row>
    <row r="251" spans="1:9" ht="12.75">
      <c r="A251" s="17"/>
      <c r="C251" s="89"/>
      <c r="D251" s="90"/>
      <c r="E251" s="91"/>
      <c r="F251" s="91"/>
      <c r="G251" s="91"/>
      <c r="H251" s="92"/>
      <c r="I251" s="92"/>
    </row>
    <row r="252" spans="1:9" ht="12.75">
      <c r="A252" s="17"/>
      <c r="C252" s="89"/>
      <c r="D252" s="90"/>
      <c r="E252" s="91"/>
      <c r="F252" s="91"/>
      <c r="G252" s="91"/>
      <c r="H252" s="92"/>
      <c r="I252" s="92"/>
    </row>
    <row r="253" spans="1:9" ht="12.75">
      <c r="A253" s="17"/>
      <c r="C253" s="89"/>
      <c r="D253" s="90"/>
      <c r="E253" s="91"/>
      <c r="F253" s="91"/>
      <c r="G253" s="91"/>
      <c r="H253" s="92"/>
      <c r="I253" s="92"/>
    </row>
    <row r="254" spans="1:9" ht="12.75">
      <c r="A254" s="17"/>
      <c r="C254" s="89"/>
      <c r="D254" s="90"/>
      <c r="E254" s="91"/>
      <c r="F254" s="91"/>
      <c r="G254" s="91"/>
      <c r="H254" s="92"/>
      <c r="I254" s="92"/>
    </row>
    <row r="255" spans="1:9" ht="12.75">
      <c r="A255" s="17"/>
      <c r="C255" s="89"/>
      <c r="D255" s="90"/>
      <c r="E255" s="91"/>
      <c r="F255" s="91"/>
      <c r="G255" s="91"/>
      <c r="H255" s="92"/>
      <c r="I255" s="92"/>
    </row>
    <row r="256" spans="1:9" ht="12.75">
      <c r="A256" s="17"/>
      <c r="C256" s="89"/>
      <c r="D256" s="90"/>
      <c r="E256" s="91"/>
      <c r="F256" s="91"/>
      <c r="G256" s="91"/>
      <c r="H256" s="92"/>
      <c r="I256" s="92"/>
    </row>
    <row r="257" spans="1:9" ht="12.75">
      <c r="A257" s="17"/>
      <c r="C257" s="89"/>
      <c r="D257" s="90"/>
      <c r="E257" s="91"/>
      <c r="F257" s="91"/>
      <c r="G257" s="91"/>
      <c r="H257" s="92"/>
      <c r="I257" s="92"/>
    </row>
    <row r="258" spans="1:9" ht="12.75">
      <c r="A258" s="17"/>
      <c r="C258" s="89"/>
      <c r="D258" s="90"/>
      <c r="E258" s="91"/>
      <c r="F258" s="91"/>
      <c r="G258" s="91"/>
      <c r="H258" s="92"/>
      <c r="I258" s="92"/>
    </row>
    <row r="259" spans="1:9" ht="12.75">
      <c r="A259" s="17"/>
      <c r="C259" s="89"/>
      <c r="D259" s="90"/>
      <c r="E259" s="91"/>
      <c r="F259" s="91"/>
      <c r="G259" s="91"/>
      <c r="H259" s="92"/>
      <c r="I259" s="92"/>
    </row>
    <row r="260" spans="1:9" ht="12.75">
      <c r="A260" s="17"/>
      <c r="C260" s="89"/>
      <c r="D260" s="90"/>
      <c r="E260" s="91"/>
      <c r="F260" s="91"/>
      <c r="G260" s="91"/>
      <c r="H260" s="92"/>
      <c r="I260" s="92"/>
    </row>
    <row r="261" spans="1:9" ht="12.75">
      <c r="A261" s="17"/>
      <c r="C261" s="89"/>
      <c r="D261" s="90"/>
      <c r="E261" s="91"/>
      <c r="F261" s="91"/>
      <c r="G261" s="91"/>
      <c r="H261" s="92"/>
      <c r="I261" s="92"/>
    </row>
    <row r="262" spans="1:9" ht="12.75">
      <c r="A262" s="17"/>
      <c r="C262" s="89"/>
      <c r="D262" s="90"/>
      <c r="E262" s="91"/>
      <c r="F262" s="91"/>
      <c r="G262" s="91"/>
      <c r="H262" s="92"/>
      <c r="I262" s="92"/>
    </row>
    <row r="263" spans="1:9" ht="12.75">
      <c r="A263" s="17"/>
      <c r="C263" s="89"/>
      <c r="D263" s="90"/>
      <c r="E263" s="91"/>
      <c r="F263" s="91"/>
      <c r="G263" s="91"/>
      <c r="H263" s="92"/>
      <c r="I263" s="92"/>
    </row>
    <row r="264" spans="1:9" ht="12.75">
      <c r="A264" s="17"/>
      <c r="C264" s="89"/>
      <c r="D264" s="90"/>
      <c r="E264" s="91"/>
      <c r="F264" s="91"/>
      <c r="G264" s="91"/>
      <c r="H264" s="92"/>
      <c r="I264" s="92"/>
    </row>
    <row r="265" spans="1:9" ht="12.75">
      <c r="A265" s="17"/>
      <c r="C265" s="89"/>
      <c r="D265" s="90"/>
      <c r="E265" s="91"/>
      <c r="F265" s="91"/>
      <c r="G265" s="91"/>
      <c r="H265" s="92"/>
      <c r="I265" s="92"/>
    </row>
    <row r="266" spans="1:9" ht="12.75">
      <c r="A266" s="17"/>
      <c r="C266" s="89"/>
      <c r="D266" s="90"/>
      <c r="E266" s="91"/>
      <c r="F266" s="91"/>
      <c r="G266" s="91"/>
      <c r="H266" s="92"/>
      <c r="I266" s="92"/>
    </row>
    <row r="267" spans="1:9" ht="12.75">
      <c r="A267" s="17"/>
      <c r="C267" s="89"/>
      <c r="D267" s="90"/>
      <c r="E267" s="91"/>
      <c r="F267" s="91"/>
      <c r="G267" s="91"/>
      <c r="H267" s="92"/>
      <c r="I267" s="92"/>
    </row>
    <row r="268" spans="1:9" ht="12.75">
      <c r="A268" s="17"/>
      <c r="C268" s="89"/>
      <c r="D268" s="90"/>
      <c r="E268" s="91"/>
      <c r="F268" s="91"/>
      <c r="G268" s="91"/>
      <c r="H268" s="92"/>
      <c r="I268" s="92"/>
    </row>
    <row r="269" spans="1:9" ht="12.75">
      <c r="A269" s="17"/>
      <c r="C269" s="89"/>
      <c r="D269" s="90"/>
      <c r="E269" s="91"/>
      <c r="F269" s="91"/>
      <c r="G269" s="91"/>
      <c r="H269" s="92"/>
      <c r="I269" s="92"/>
    </row>
    <row r="270" spans="1:9" ht="12.75">
      <c r="A270" s="17"/>
      <c r="C270" s="89"/>
      <c r="D270" s="90"/>
      <c r="E270" s="91"/>
      <c r="F270" s="91"/>
      <c r="G270" s="91"/>
      <c r="H270" s="92"/>
      <c r="I270" s="92"/>
    </row>
    <row r="271" spans="1:9" ht="12.75">
      <c r="A271" s="17"/>
      <c r="C271" s="89"/>
      <c r="D271" s="90"/>
      <c r="E271" s="91"/>
      <c r="F271" s="91"/>
      <c r="G271" s="91"/>
      <c r="H271" s="92"/>
      <c r="I271" s="92"/>
    </row>
    <row r="272" spans="1:9" ht="12.75">
      <c r="A272" s="17"/>
      <c r="C272" s="89"/>
      <c r="D272" s="90"/>
      <c r="E272" s="91"/>
      <c r="F272" s="91"/>
      <c r="G272" s="91"/>
      <c r="H272" s="92"/>
      <c r="I272" s="92"/>
    </row>
    <row r="273" spans="1:9" ht="12.75">
      <c r="A273" s="17"/>
      <c r="C273" s="89"/>
      <c r="D273" s="90"/>
      <c r="E273" s="91"/>
      <c r="F273" s="91"/>
      <c r="G273" s="91"/>
      <c r="H273" s="92"/>
      <c r="I273" s="92"/>
    </row>
    <row r="274" spans="1:9" ht="12.75">
      <c r="A274" s="17"/>
      <c r="C274" s="89"/>
      <c r="D274" s="90"/>
      <c r="E274" s="91"/>
      <c r="F274" s="91"/>
      <c r="G274" s="91"/>
      <c r="H274" s="92"/>
      <c r="I274" s="92"/>
    </row>
    <row r="275" spans="1:9" ht="12.75">
      <c r="A275" s="17"/>
      <c r="C275" s="89"/>
      <c r="D275" s="90"/>
      <c r="E275" s="91"/>
      <c r="F275" s="91"/>
      <c r="G275" s="91"/>
      <c r="H275" s="92"/>
      <c r="I275" s="92"/>
    </row>
    <row r="276" spans="1:9" ht="12.75">
      <c r="A276" s="17"/>
      <c r="C276" s="89"/>
      <c r="D276" s="90"/>
      <c r="E276" s="91"/>
      <c r="F276" s="91"/>
      <c r="G276" s="91"/>
      <c r="H276" s="92"/>
      <c r="I276" s="92"/>
    </row>
    <row r="277" spans="1:9" ht="12.75">
      <c r="A277" s="17"/>
      <c r="C277" s="89"/>
      <c r="D277" s="90"/>
      <c r="E277" s="91"/>
      <c r="F277" s="91"/>
      <c r="G277" s="91"/>
      <c r="H277" s="92"/>
      <c r="I277" s="92"/>
    </row>
    <row r="278" spans="1:9" ht="12.75">
      <c r="A278" s="17"/>
      <c r="C278" s="89"/>
      <c r="D278" s="90"/>
      <c r="E278" s="91"/>
      <c r="F278" s="91"/>
      <c r="G278" s="91"/>
      <c r="H278" s="92"/>
      <c r="I278" s="92"/>
    </row>
    <row r="279" spans="1:9" ht="12.75">
      <c r="A279" s="17"/>
      <c r="C279" s="89"/>
      <c r="D279" s="90"/>
      <c r="E279" s="91"/>
      <c r="F279" s="91"/>
      <c r="G279" s="91"/>
      <c r="H279" s="92"/>
      <c r="I279" s="92"/>
    </row>
    <row r="280" spans="1:9" ht="12.75">
      <c r="A280" s="17"/>
      <c r="C280" s="89"/>
      <c r="D280" s="90"/>
      <c r="E280" s="91"/>
      <c r="F280" s="91"/>
      <c r="G280" s="91"/>
      <c r="H280" s="92"/>
      <c r="I280" s="92"/>
    </row>
    <row r="281" spans="1:9" ht="12.75">
      <c r="A281" s="17"/>
      <c r="C281" s="89"/>
      <c r="D281" s="90"/>
      <c r="E281" s="91"/>
      <c r="F281" s="91"/>
      <c r="G281" s="91"/>
      <c r="H281" s="92"/>
      <c r="I281" s="92"/>
    </row>
    <row r="282" spans="1:9" ht="12.75">
      <c r="A282" s="17"/>
      <c r="C282" s="89"/>
      <c r="D282" s="90"/>
      <c r="E282" s="91"/>
      <c r="F282" s="91"/>
      <c r="G282" s="91"/>
      <c r="H282" s="92"/>
      <c r="I282" s="92"/>
    </row>
    <row r="283" spans="1:9" ht="12.75">
      <c r="A283" s="17"/>
      <c r="C283" s="89"/>
      <c r="D283" s="90"/>
      <c r="E283" s="91"/>
      <c r="F283" s="91"/>
      <c r="G283" s="91"/>
      <c r="H283" s="92"/>
      <c r="I283" s="92"/>
    </row>
    <row r="284" spans="1:9" ht="12.75">
      <c r="A284" s="17"/>
      <c r="C284" s="89"/>
      <c r="D284" s="90"/>
      <c r="E284" s="91"/>
      <c r="F284" s="91"/>
      <c r="G284" s="91"/>
      <c r="H284" s="92"/>
      <c r="I284" s="92"/>
    </row>
    <row r="285" spans="1:9" ht="12.75">
      <c r="A285" s="17"/>
      <c r="C285" s="89"/>
      <c r="D285" s="90"/>
      <c r="E285" s="91"/>
      <c r="F285" s="91"/>
      <c r="G285" s="91"/>
      <c r="H285" s="92"/>
      <c r="I285" s="92"/>
    </row>
    <row r="286" spans="1:9" ht="12.75">
      <c r="A286" s="17"/>
      <c r="C286" s="89"/>
      <c r="D286" s="90"/>
      <c r="E286" s="91"/>
      <c r="F286" s="91"/>
      <c r="G286" s="91"/>
      <c r="H286" s="92"/>
      <c r="I286" s="92"/>
    </row>
    <row r="287" spans="1:9" ht="12.75">
      <c r="A287" s="17"/>
      <c r="C287" s="89"/>
      <c r="D287" s="90"/>
      <c r="E287" s="91"/>
      <c r="F287" s="91"/>
      <c r="G287" s="91"/>
      <c r="H287" s="92"/>
      <c r="I287" s="92"/>
    </row>
    <row r="288" spans="1:9" ht="12.75">
      <c r="A288" s="17"/>
      <c r="C288" s="89"/>
      <c r="D288" s="90"/>
      <c r="E288" s="91"/>
      <c r="F288" s="91"/>
      <c r="G288" s="91"/>
      <c r="H288" s="92"/>
      <c r="I288" s="92"/>
    </row>
    <row r="289" spans="1:9" ht="12.75">
      <c r="A289" s="17"/>
      <c r="C289" s="89"/>
      <c r="D289" s="90"/>
      <c r="E289" s="91"/>
      <c r="F289" s="91"/>
      <c r="G289" s="91"/>
      <c r="H289" s="92"/>
      <c r="I289" s="92"/>
    </row>
    <row r="290" spans="1:9" ht="12.75">
      <c r="A290" s="17"/>
      <c r="C290" s="89"/>
      <c r="D290" s="90"/>
      <c r="E290" s="91"/>
      <c r="F290" s="91"/>
      <c r="G290" s="91"/>
      <c r="H290" s="92"/>
      <c r="I290" s="92"/>
    </row>
    <row r="291" spans="1:9" ht="12.75">
      <c r="A291" s="17"/>
      <c r="C291" s="89"/>
      <c r="D291" s="90"/>
      <c r="E291" s="91"/>
      <c r="F291" s="91"/>
      <c r="G291" s="91"/>
      <c r="H291" s="92"/>
      <c r="I291" s="92"/>
    </row>
    <row r="292" spans="1:9" ht="12.75">
      <c r="A292" s="17"/>
      <c r="C292" s="89"/>
      <c r="D292" s="90"/>
      <c r="E292" s="91"/>
      <c r="F292" s="91"/>
      <c r="G292" s="91"/>
      <c r="H292" s="92"/>
      <c r="I292" s="92"/>
    </row>
    <row r="293" spans="1:9" ht="12.75">
      <c r="A293" s="17"/>
      <c r="C293" s="89"/>
      <c r="D293" s="90"/>
      <c r="E293" s="91"/>
      <c r="F293" s="91"/>
      <c r="G293" s="91"/>
      <c r="H293" s="92"/>
      <c r="I293" s="92"/>
    </row>
    <row r="294" spans="1:9" ht="12.75">
      <c r="A294" s="17"/>
      <c r="C294" s="89"/>
      <c r="D294" s="90"/>
      <c r="E294" s="91"/>
      <c r="F294" s="91"/>
      <c r="G294" s="91"/>
      <c r="H294" s="92"/>
      <c r="I294" s="92"/>
    </row>
    <row r="295" spans="1:9" ht="12.75">
      <c r="A295" s="17"/>
      <c r="C295" s="89"/>
      <c r="D295" s="90"/>
      <c r="E295" s="91"/>
      <c r="F295" s="91"/>
      <c r="G295" s="91"/>
      <c r="H295" s="92"/>
      <c r="I295" s="92"/>
    </row>
    <row r="296" spans="1:9" ht="12.75">
      <c r="A296" s="17"/>
      <c r="C296" s="89"/>
      <c r="D296" s="90"/>
      <c r="E296" s="91"/>
      <c r="F296" s="91"/>
      <c r="G296" s="91"/>
      <c r="H296" s="92"/>
      <c r="I296" s="92"/>
    </row>
    <row r="297" spans="1:9" ht="12.75">
      <c r="A297" s="17"/>
      <c r="C297" s="89"/>
      <c r="D297" s="90"/>
      <c r="E297" s="91"/>
      <c r="F297" s="91"/>
      <c r="G297" s="91"/>
      <c r="H297" s="92"/>
      <c r="I297" s="92"/>
    </row>
    <row r="298" spans="1:9" ht="12.75">
      <c r="A298" s="17"/>
      <c r="C298" s="89"/>
      <c r="D298" s="90"/>
      <c r="E298" s="91"/>
      <c r="F298" s="91"/>
      <c r="G298" s="91"/>
      <c r="H298" s="92"/>
      <c r="I298" s="92"/>
    </row>
    <row r="299" spans="1:9" ht="12.75">
      <c r="A299" s="17"/>
      <c r="C299" s="89"/>
      <c r="D299" s="90"/>
      <c r="E299" s="91"/>
      <c r="F299" s="91"/>
      <c r="G299" s="91"/>
      <c r="H299" s="92"/>
      <c r="I299" s="92"/>
    </row>
    <row r="300" spans="1:9" ht="12.75">
      <c r="A300" s="17"/>
      <c r="C300" s="89"/>
      <c r="D300" s="90"/>
      <c r="E300" s="91"/>
      <c r="F300" s="91"/>
      <c r="G300" s="91"/>
      <c r="H300" s="92"/>
      <c r="I300" s="92"/>
    </row>
    <row r="301" spans="1:9" ht="12.75">
      <c r="A301" s="17"/>
      <c r="C301" s="89"/>
      <c r="D301" s="90"/>
      <c r="E301" s="91"/>
      <c r="F301" s="91"/>
      <c r="G301" s="91"/>
      <c r="H301" s="92"/>
      <c r="I301" s="92"/>
    </row>
    <row r="302" spans="1:9" ht="12.75">
      <c r="A302" s="17"/>
      <c r="C302" s="89"/>
      <c r="D302" s="90"/>
      <c r="E302" s="91"/>
      <c r="F302" s="91"/>
      <c r="G302" s="91"/>
      <c r="H302" s="92"/>
      <c r="I302" s="92"/>
    </row>
    <row r="303" spans="1:9" ht="12.75">
      <c r="A303" s="17"/>
      <c r="C303" s="89"/>
      <c r="D303" s="90"/>
      <c r="E303" s="91"/>
      <c r="F303" s="91"/>
      <c r="G303" s="91"/>
      <c r="H303" s="92"/>
      <c r="I303" s="92"/>
    </row>
    <row r="304" spans="1:9" ht="12.75">
      <c r="A304" s="17"/>
      <c r="C304" s="89"/>
      <c r="D304" s="90"/>
      <c r="E304" s="91"/>
      <c r="F304" s="91"/>
      <c r="G304" s="91"/>
      <c r="H304" s="92"/>
      <c r="I304" s="92"/>
    </row>
    <row r="305" spans="1:9" ht="12.75">
      <c r="A305" s="17"/>
      <c r="C305" s="89"/>
      <c r="D305" s="90"/>
      <c r="E305" s="91"/>
      <c r="F305" s="91"/>
      <c r="G305" s="91"/>
      <c r="H305" s="92"/>
      <c r="I305" s="92"/>
    </row>
    <row r="306" spans="1:9" ht="12.75">
      <c r="A306" s="17"/>
      <c r="C306" s="89"/>
      <c r="D306" s="90"/>
      <c r="E306" s="91"/>
      <c r="F306" s="91"/>
      <c r="G306" s="91"/>
      <c r="H306" s="92"/>
      <c r="I306" s="92"/>
    </row>
    <row r="307" spans="1:9" ht="12.75">
      <c r="A307" s="17"/>
      <c r="C307" s="89"/>
      <c r="D307" s="90"/>
      <c r="E307" s="91"/>
      <c r="F307" s="91"/>
      <c r="G307" s="91"/>
      <c r="H307" s="92"/>
      <c r="I307" s="92"/>
    </row>
    <row r="308" spans="1:9" ht="12.75">
      <c r="A308" s="17"/>
      <c r="C308" s="89"/>
      <c r="D308" s="90"/>
      <c r="E308" s="91"/>
      <c r="F308" s="91"/>
      <c r="G308" s="91"/>
      <c r="H308" s="92"/>
      <c r="I308" s="92"/>
    </row>
    <row r="309" spans="1:9" ht="12.75">
      <c r="A309" s="17"/>
      <c r="C309" s="89"/>
      <c r="D309" s="90"/>
      <c r="E309" s="91"/>
      <c r="F309" s="91"/>
      <c r="G309" s="91"/>
      <c r="H309" s="92"/>
      <c r="I309" s="92"/>
    </row>
    <row r="310" spans="1:9" ht="12.75">
      <c r="A310" s="17"/>
      <c r="C310" s="89"/>
      <c r="D310" s="90"/>
      <c r="E310" s="91"/>
      <c r="F310" s="91"/>
      <c r="G310" s="91"/>
      <c r="H310" s="92"/>
      <c r="I310" s="92"/>
    </row>
    <row r="311" spans="1:9" ht="12.75">
      <c r="A311" s="17"/>
      <c r="C311" s="89"/>
      <c r="D311" s="90"/>
      <c r="E311" s="91"/>
      <c r="F311" s="91"/>
      <c r="G311" s="91"/>
      <c r="H311" s="92"/>
      <c r="I311" s="92"/>
    </row>
    <row r="312" spans="1:9" ht="12.75">
      <c r="A312" s="17"/>
      <c r="C312" s="89"/>
      <c r="D312" s="90"/>
      <c r="E312" s="91"/>
      <c r="F312" s="91"/>
      <c r="G312" s="91"/>
      <c r="H312" s="92"/>
      <c r="I312" s="92"/>
    </row>
    <row r="313" spans="1:9" ht="12.75">
      <c r="A313" s="17"/>
      <c r="C313" s="89"/>
      <c r="D313" s="90"/>
      <c r="E313" s="91"/>
      <c r="F313" s="91"/>
      <c r="G313" s="91"/>
      <c r="H313" s="92"/>
      <c r="I313" s="92"/>
    </row>
    <row r="314" spans="1:9" ht="12.75">
      <c r="A314" s="17"/>
      <c r="C314" s="89"/>
      <c r="D314" s="90"/>
      <c r="E314" s="91"/>
      <c r="F314" s="91"/>
      <c r="G314" s="91"/>
      <c r="H314" s="92"/>
      <c r="I314" s="92"/>
    </row>
    <row r="315" spans="1:9" ht="12.75">
      <c r="A315" s="17"/>
      <c r="C315" s="89"/>
      <c r="D315" s="90"/>
      <c r="E315" s="91"/>
      <c r="F315" s="91"/>
      <c r="G315" s="91"/>
      <c r="H315" s="92"/>
      <c r="I315" s="92"/>
    </row>
    <row r="316" spans="1:9" ht="12.75">
      <c r="A316" s="17"/>
      <c r="C316" s="89"/>
      <c r="D316" s="90"/>
      <c r="E316" s="91"/>
      <c r="F316" s="91"/>
      <c r="G316" s="91"/>
      <c r="H316" s="92"/>
      <c r="I316" s="92"/>
    </row>
    <row r="317" spans="1:9" ht="12.75">
      <c r="A317" s="17"/>
      <c r="C317" s="89"/>
      <c r="D317" s="90"/>
      <c r="E317" s="91"/>
      <c r="F317" s="91"/>
      <c r="G317" s="91"/>
      <c r="H317" s="92"/>
      <c r="I317" s="92"/>
    </row>
    <row r="318" spans="1:9" ht="12.75">
      <c r="A318" s="17"/>
      <c r="C318" s="89"/>
      <c r="D318" s="90"/>
      <c r="E318" s="91"/>
      <c r="F318" s="91"/>
      <c r="G318" s="91"/>
      <c r="H318" s="92"/>
      <c r="I318" s="92"/>
    </row>
    <row r="319" spans="1:9" ht="12.75">
      <c r="A319" s="17"/>
      <c r="C319" s="89"/>
      <c r="D319" s="90"/>
      <c r="E319" s="91"/>
      <c r="F319" s="91"/>
      <c r="G319" s="91"/>
      <c r="H319" s="92"/>
      <c r="I319" s="92"/>
    </row>
    <row r="320" spans="1:9" ht="12.75">
      <c r="A320" s="17"/>
      <c r="C320" s="89"/>
      <c r="D320" s="90"/>
      <c r="E320" s="91"/>
      <c r="F320" s="91"/>
      <c r="G320" s="91"/>
      <c r="H320" s="92"/>
      <c r="I320" s="92"/>
    </row>
    <row r="321" spans="1:9" ht="12.75">
      <c r="A321" s="17"/>
      <c r="C321" s="89"/>
      <c r="D321" s="90"/>
      <c r="E321" s="91"/>
      <c r="F321" s="91"/>
      <c r="G321" s="91"/>
      <c r="H321" s="92"/>
      <c r="I321" s="92"/>
    </row>
    <row r="322" spans="1:9" ht="12.75">
      <c r="A322" s="17"/>
      <c r="C322" s="89"/>
      <c r="D322" s="90"/>
      <c r="E322" s="91"/>
      <c r="F322" s="91"/>
      <c r="G322" s="91"/>
      <c r="H322" s="92"/>
      <c r="I322" s="92"/>
    </row>
    <row r="323" spans="1:9" ht="12.75">
      <c r="A323" s="17"/>
      <c r="C323" s="89"/>
      <c r="D323" s="90"/>
      <c r="E323" s="91"/>
      <c r="F323" s="91"/>
      <c r="G323" s="91"/>
      <c r="H323" s="92"/>
      <c r="I323" s="92"/>
    </row>
    <row r="324" spans="1:9" ht="12.75">
      <c r="A324" s="17"/>
      <c r="C324" s="89"/>
      <c r="D324" s="90"/>
      <c r="E324" s="91"/>
      <c r="F324" s="91"/>
      <c r="G324" s="91"/>
      <c r="H324" s="92"/>
      <c r="I324" s="92"/>
    </row>
    <row r="325" spans="1:9" ht="12.75">
      <c r="A325" s="17"/>
      <c r="C325" s="89"/>
      <c r="D325" s="90"/>
      <c r="E325" s="91"/>
      <c r="F325" s="91"/>
      <c r="G325" s="91"/>
      <c r="H325" s="92"/>
      <c r="I325" s="92"/>
    </row>
    <row r="326" spans="1:9" ht="12.75">
      <c r="A326" s="17"/>
      <c r="C326" s="89"/>
      <c r="D326" s="90"/>
      <c r="E326" s="91"/>
      <c r="F326" s="91"/>
      <c r="G326" s="91"/>
      <c r="H326" s="92"/>
      <c r="I326" s="92"/>
    </row>
    <row r="327" spans="1:9" ht="12.75">
      <c r="A327" s="17"/>
      <c r="C327" s="89"/>
      <c r="D327" s="90"/>
      <c r="E327" s="91"/>
      <c r="F327" s="91"/>
      <c r="G327" s="91"/>
      <c r="H327" s="92"/>
      <c r="I327" s="92"/>
    </row>
    <row r="328" spans="1:9" ht="12.75">
      <c r="A328" s="17"/>
      <c r="C328" s="89"/>
      <c r="D328" s="90"/>
      <c r="E328" s="91"/>
      <c r="F328" s="91"/>
      <c r="G328" s="91"/>
      <c r="H328" s="92"/>
      <c r="I328" s="92"/>
    </row>
    <row r="329" spans="1:9" ht="12.75">
      <c r="A329" s="17"/>
      <c r="C329" s="89"/>
      <c r="D329" s="90"/>
      <c r="E329" s="91"/>
      <c r="F329" s="91"/>
      <c r="G329" s="91"/>
      <c r="H329" s="92"/>
      <c r="I329" s="92"/>
    </row>
    <row r="330" spans="1:9" ht="12.75">
      <c r="A330" s="17"/>
      <c r="C330" s="89"/>
      <c r="D330" s="90"/>
      <c r="E330" s="91"/>
      <c r="F330" s="91"/>
      <c r="G330" s="91"/>
      <c r="H330" s="92"/>
      <c r="I330" s="92"/>
    </row>
    <row r="331" spans="1:9" ht="12.75">
      <c r="A331" s="17"/>
      <c r="C331" s="89"/>
      <c r="D331" s="90"/>
      <c r="E331" s="91"/>
      <c r="F331" s="91"/>
      <c r="G331" s="91"/>
      <c r="H331" s="92"/>
      <c r="I331" s="92"/>
    </row>
    <row r="332" spans="1:9" ht="12.75">
      <c r="A332" s="17"/>
      <c r="C332" s="89"/>
      <c r="D332" s="90"/>
      <c r="E332" s="91"/>
      <c r="F332" s="91"/>
      <c r="G332" s="91"/>
      <c r="H332" s="92"/>
      <c r="I332" s="92"/>
    </row>
    <row r="333" spans="1:9" ht="12.75">
      <c r="A333" s="17"/>
      <c r="C333" s="89"/>
      <c r="D333" s="90"/>
      <c r="E333" s="91"/>
      <c r="F333" s="91"/>
      <c r="G333" s="91"/>
      <c r="H333" s="92"/>
      <c r="I333" s="92"/>
    </row>
    <row r="334" spans="1:9" ht="12.75">
      <c r="A334" s="17"/>
      <c r="C334" s="89"/>
      <c r="D334" s="90"/>
      <c r="E334" s="91"/>
      <c r="F334" s="91"/>
      <c r="G334" s="91"/>
      <c r="H334" s="92"/>
      <c r="I334" s="92"/>
    </row>
    <row r="335" spans="1:9" ht="12.75">
      <c r="A335" s="17"/>
      <c r="C335" s="89"/>
      <c r="D335" s="90"/>
      <c r="E335" s="91"/>
      <c r="F335" s="91"/>
      <c r="G335" s="91"/>
      <c r="H335" s="92"/>
      <c r="I335" s="92"/>
    </row>
    <row r="336" spans="1:9" ht="12.75">
      <c r="A336" s="17"/>
      <c r="C336" s="89"/>
      <c r="D336" s="90"/>
      <c r="E336" s="91"/>
      <c r="F336" s="91"/>
      <c r="G336" s="91"/>
      <c r="H336" s="92"/>
      <c r="I336" s="92"/>
    </row>
    <row r="337" spans="1:9" ht="12.75">
      <c r="A337" s="17"/>
      <c r="C337" s="89"/>
      <c r="D337" s="90"/>
      <c r="E337" s="91"/>
      <c r="F337" s="91"/>
      <c r="G337" s="91"/>
      <c r="H337" s="92"/>
      <c r="I337" s="92"/>
    </row>
    <row r="338" spans="1:9" ht="12.75">
      <c r="A338" s="17"/>
      <c r="C338" s="89"/>
      <c r="D338" s="90"/>
      <c r="E338" s="91"/>
      <c r="F338" s="91"/>
      <c r="G338" s="91"/>
      <c r="H338" s="92"/>
      <c r="I338" s="92"/>
    </row>
    <row r="339" spans="1:9" ht="12.75">
      <c r="A339" s="17"/>
      <c r="C339" s="89"/>
      <c r="D339" s="90"/>
      <c r="E339" s="91"/>
      <c r="F339" s="91"/>
      <c r="G339" s="91"/>
      <c r="H339" s="92"/>
      <c r="I339" s="92"/>
    </row>
    <row r="340" spans="1:9" ht="12.75">
      <c r="A340" s="17"/>
      <c r="C340" s="89"/>
      <c r="D340" s="90"/>
      <c r="E340" s="91"/>
      <c r="F340" s="91"/>
      <c r="G340" s="91"/>
      <c r="H340" s="92"/>
      <c r="I340" s="92"/>
    </row>
    <row r="341" spans="1:9" ht="12.75">
      <c r="A341" s="17"/>
      <c r="C341" s="89"/>
      <c r="D341" s="90"/>
      <c r="E341" s="91"/>
      <c r="F341" s="91"/>
      <c r="G341" s="91"/>
      <c r="H341" s="92"/>
      <c r="I341" s="92"/>
    </row>
    <row r="342" spans="1:9" ht="12.75">
      <c r="A342" s="17"/>
      <c r="C342" s="89"/>
      <c r="D342" s="90"/>
      <c r="E342" s="91"/>
      <c r="F342" s="91"/>
      <c r="G342" s="91"/>
      <c r="H342" s="92"/>
      <c r="I342" s="92"/>
    </row>
    <row r="343" spans="1:9" ht="12.75">
      <c r="A343" s="17"/>
      <c r="C343" s="89"/>
      <c r="D343" s="90"/>
      <c r="E343" s="91"/>
      <c r="F343" s="91"/>
      <c r="G343" s="91"/>
      <c r="H343" s="92"/>
      <c r="I343" s="92"/>
    </row>
    <row r="344" spans="1:9" ht="12.75">
      <c r="A344" s="17"/>
      <c r="C344" s="89"/>
      <c r="D344" s="90"/>
      <c r="E344" s="91"/>
      <c r="F344" s="91"/>
      <c r="G344" s="91"/>
      <c r="H344" s="92"/>
      <c r="I344" s="92"/>
    </row>
    <row r="345" spans="1:9" ht="12.75">
      <c r="A345" s="17"/>
      <c r="C345" s="89"/>
      <c r="D345" s="90"/>
      <c r="E345" s="91"/>
      <c r="F345" s="91"/>
      <c r="G345" s="91"/>
      <c r="H345" s="92"/>
      <c r="I345" s="92"/>
    </row>
    <row r="346" spans="1:9" ht="12.75">
      <c r="A346" s="17"/>
      <c r="C346" s="89"/>
      <c r="D346" s="90"/>
      <c r="E346" s="91"/>
      <c r="F346" s="91"/>
      <c r="G346" s="91"/>
      <c r="H346" s="92"/>
      <c r="I346" s="92"/>
    </row>
    <row r="347" spans="1:9" ht="12.75">
      <c r="A347" s="17"/>
      <c r="C347" s="89"/>
      <c r="D347" s="90"/>
      <c r="E347" s="91"/>
      <c r="F347" s="91"/>
      <c r="G347" s="91"/>
      <c r="H347" s="92"/>
      <c r="I347" s="92"/>
    </row>
    <row r="348" spans="1:9" ht="12.75">
      <c r="A348" s="17"/>
      <c r="C348" s="89"/>
      <c r="D348" s="90"/>
      <c r="E348" s="91"/>
      <c r="F348" s="91"/>
      <c r="G348" s="91"/>
      <c r="H348" s="92"/>
      <c r="I348" s="92"/>
    </row>
    <row r="349" spans="1:9" ht="12.75">
      <c r="A349" s="17"/>
      <c r="C349" s="89"/>
      <c r="D349" s="90"/>
      <c r="E349" s="91"/>
      <c r="F349" s="91"/>
      <c r="G349" s="91"/>
      <c r="H349" s="92"/>
      <c r="I349" s="92"/>
    </row>
    <row r="350" spans="1:9" ht="12.75">
      <c r="A350" s="17"/>
      <c r="C350" s="89"/>
      <c r="D350" s="90"/>
      <c r="E350" s="91"/>
      <c r="F350" s="91"/>
      <c r="G350" s="91"/>
      <c r="H350" s="92"/>
      <c r="I350" s="92"/>
    </row>
    <row r="351" spans="1:9" ht="12.75">
      <c r="A351" s="17"/>
      <c r="C351" s="89"/>
      <c r="D351" s="90"/>
      <c r="E351" s="91"/>
      <c r="F351" s="91"/>
      <c r="G351" s="91"/>
      <c r="H351" s="92"/>
      <c r="I351" s="92"/>
    </row>
    <row r="352" spans="1:9" ht="12.75">
      <c r="A352" s="17"/>
      <c r="C352" s="89"/>
      <c r="D352" s="90"/>
      <c r="E352" s="91"/>
      <c r="F352" s="91"/>
      <c r="G352" s="91"/>
      <c r="H352" s="92"/>
      <c r="I352" s="92"/>
    </row>
    <row r="353" spans="1:9" ht="12.75">
      <c r="A353" s="17"/>
      <c r="C353" s="89"/>
      <c r="D353" s="90"/>
      <c r="E353" s="91"/>
      <c r="F353" s="91"/>
      <c r="G353" s="91"/>
      <c r="H353" s="92"/>
      <c r="I353" s="92"/>
    </row>
    <row r="354" spans="1:9" ht="12.75">
      <c r="A354" s="17"/>
      <c r="C354" s="89"/>
      <c r="D354" s="90"/>
      <c r="E354" s="91"/>
      <c r="F354" s="91"/>
      <c r="G354" s="91"/>
      <c r="H354" s="92"/>
      <c r="I354" s="92"/>
    </row>
    <row r="355" spans="1:9" ht="12.75">
      <c r="A355" s="17"/>
      <c r="C355" s="89"/>
      <c r="D355" s="90"/>
      <c r="E355" s="91"/>
      <c r="F355" s="91"/>
      <c r="G355" s="91"/>
      <c r="H355" s="92"/>
      <c r="I355" s="92"/>
    </row>
    <row r="356" spans="1:9" ht="12.75">
      <c r="A356" s="17"/>
      <c r="C356" s="89"/>
      <c r="D356" s="90"/>
      <c r="E356" s="91"/>
      <c r="F356" s="91"/>
      <c r="G356" s="91"/>
      <c r="H356" s="92"/>
      <c r="I356" s="92"/>
    </row>
    <row r="357" spans="1:9" ht="12.75">
      <c r="A357" s="17"/>
      <c r="C357" s="89"/>
      <c r="D357" s="90"/>
      <c r="E357" s="91"/>
      <c r="F357" s="91"/>
      <c r="G357" s="91"/>
      <c r="H357" s="92"/>
      <c r="I357" s="92"/>
    </row>
    <row r="358" spans="1:9" ht="12.75">
      <c r="A358" s="17"/>
      <c r="C358" s="89"/>
      <c r="D358" s="90"/>
      <c r="E358" s="91"/>
      <c r="F358" s="91"/>
      <c r="G358" s="91"/>
      <c r="H358" s="92"/>
      <c r="I358" s="92"/>
    </row>
    <row r="359" spans="1:9" ht="12.75">
      <c r="A359" s="17"/>
      <c r="C359" s="89"/>
      <c r="D359" s="90"/>
      <c r="E359" s="91"/>
      <c r="F359" s="91"/>
      <c r="G359" s="91"/>
      <c r="H359" s="92"/>
      <c r="I359" s="92"/>
    </row>
    <row r="360" spans="1:9" ht="12.75">
      <c r="A360" s="17"/>
      <c r="C360" s="89"/>
      <c r="D360" s="90"/>
      <c r="E360" s="91"/>
      <c r="F360" s="91"/>
      <c r="G360" s="91"/>
      <c r="H360" s="92"/>
      <c r="I360" s="92"/>
    </row>
    <row r="361" spans="1:9" ht="12.75">
      <c r="A361" s="17"/>
      <c r="C361" s="89"/>
      <c r="D361" s="90"/>
      <c r="E361" s="91"/>
      <c r="F361" s="91"/>
      <c r="G361" s="91"/>
      <c r="H361" s="92"/>
      <c r="I361" s="92"/>
    </row>
    <row r="362" spans="1:9" ht="12.75">
      <c r="A362" s="17"/>
      <c r="C362" s="89"/>
      <c r="D362" s="90"/>
      <c r="E362" s="91"/>
      <c r="F362" s="91"/>
      <c r="G362" s="91"/>
      <c r="H362" s="92"/>
      <c r="I362" s="92"/>
    </row>
    <row r="363" spans="1:9" ht="12.75">
      <c r="A363" s="17"/>
      <c r="C363" s="89"/>
      <c r="D363" s="90"/>
      <c r="E363" s="91"/>
      <c r="F363" s="91"/>
      <c r="G363" s="91"/>
      <c r="H363" s="92"/>
      <c r="I363" s="92"/>
    </row>
    <row r="364" spans="1:9" ht="12.75">
      <c r="A364" s="17"/>
      <c r="C364" s="89"/>
      <c r="D364" s="90"/>
      <c r="E364" s="91"/>
      <c r="F364" s="91"/>
      <c r="G364" s="91"/>
      <c r="H364" s="92"/>
      <c r="I364" s="92"/>
    </row>
    <row r="365" spans="1:9" ht="12.75">
      <c r="A365" s="17"/>
      <c r="C365" s="89"/>
      <c r="D365" s="90"/>
      <c r="E365" s="91"/>
      <c r="F365" s="91"/>
      <c r="G365" s="91"/>
      <c r="H365" s="92"/>
      <c r="I365" s="92"/>
    </row>
    <row r="366" spans="1:9" ht="12.75">
      <c r="A366" s="17"/>
      <c r="C366" s="89"/>
      <c r="D366" s="90"/>
      <c r="E366" s="91"/>
      <c r="F366" s="91"/>
      <c r="G366" s="91"/>
      <c r="H366" s="92"/>
      <c r="I366" s="92"/>
    </row>
    <row r="367" spans="1:9" ht="12.75">
      <c r="A367" s="17"/>
      <c r="C367" s="89"/>
      <c r="D367" s="90"/>
      <c r="E367" s="91"/>
      <c r="F367" s="91"/>
      <c r="G367" s="91"/>
      <c r="H367" s="92"/>
      <c r="I367" s="92"/>
    </row>
    <row r="368" spans="1:9" ht="12.75">
      <c r="A368" s="17"/>
      <c r="C368" s="89"/>
      <c r="D368" s="90"/>
      <c r="E368" s="91"/>
      <c r="F368" s="91"/>
      <c r="G368" s="91"/>
      <c r="H368" s="92"/>
      <c r="I368" s="92"/>
    </row>
    <row r="369" spans="1:9" ht="12.75">
      <c r="A369" s="17"/>
      <c r="C369" s="89"/>
      <c r="D369" s="90"/>
      <c r="E369" s="91"/>
      <c r="F369" s="91"/>
      <c r="G369" s="91"/>
      <c r="H369" s="92"/>
      <c r="I369" s="92"/>
    </row>
    <row r="370" spans="1:9" ht="12.75">
      <c r="A370" s="17"/>
      <c r="C370" s="89"/>
      <c r="D370" s="90"/>
      <c r="E370" s="91"/>
      <c r="F370" s="91"/>
      <c r="G370" s="91"/>
      <c r="H370" s="92"/>
      <c r="I370" s="92"/>
    </row>
    <row r="371" spans="1:9" ht="12.75">
      <c r="A371" s="17"/>
      <c r="C371" s="89"/>
      <c r="D371" s="90"/>
      <c r="E371" s="91"/>
      <c r="F371" s="91"/>
      <c r="G371" s="91"/>
      <c r="H371" s="92"/>
      <c r="I371" s="92"/>
    </row>
    <row r="372" spans="1:9" ht="12.75">
      <c r="A372" s="17"/>
      <c r="C372" s="89"/>
      <c r="D372" s="90"/>
      <c r="E372" s="91"/>
      <c r="F372" s="91"/>
      <c r="G372" s="91"/>
      <c r="H372" s="92"/>
      <c r="I372" s="92"/>
    </row>
    <row r="373" spans="1:9" ht="12.75">
      <c r="A373" s="17"/>
      <c r="C373" s="89"/>
      <c r="D373" s="90"/>
      <c r="E373" s="91"/>
      <c r="F373" s="91"/>
      <c r="G373" s="91"/>
      <c r="H373" s="92"/>
      <c r="I373" s="92"/>
    </row>
    <row r="374" spans="1:9" ht="12.75">
      <c r="A374" s="17"/>
      <c r="C374" s="89"/>
      <c r="D374" s="90"/>
      <c r="E374" s="91"/>
      <c r="F374" s="91"/>
      <c r="G374" s="91"/>
      <c r="H374" s="92"/>
      <c r="I374" s="92"/>
    </row>
    <row r="375" spans="1:9" ht="12.75">
      <c r="A375" s="17"/>
      <c r="C375" s="89"/>
      <c r="D375" s="90"/>
      <c r="E375" s="91"/>
      <c r="F375" s="91"/>
      <c r="G375" s="91"/>
      <c r="H375" s="92"/>
      <c r="I375" s="92"/>
    </row>
    <row r="376" spans="1:9" ht="12.75">
      <c r="A376" s="17"/>
      <c r="C376" s="89"/>
      <c r="D376" s="90"/>
      <c r="E376" s="91"/>
      <c r="F376" s="91"/>
      <c r="G376" s="91"/>
      <c r="H376" s="92"/>
      <c r="I376" s="92"/>
    </row>
    <row r="377" spans="1:9" ht="12.75">
      <c r="A377" s="17"/>
      <c r="C377" s="89"/>
      <c r="D377" s="90"/>
      <c r="E377" s="91"/>
      <c r="F377" s="91"/>
      <c r="G377" s="91"/>
      <c r="H377" s="92"/>
      <c r="I377" s="92"/>
    </row>
  </sheetData>
  <sheetProtection/>
  <mergeCells count="25">
    <mergeCell ref="A8:C8"/>
    <mergeCell ref="H9:I9"/>
    <mergeCell ref="F9:G9"/>
    <mergeCell ref="D6:I6"/>
    <mergeCell ref="D7:I7"/>
    <mergeCell ref="G10:G11"/>
    <mergeCell ref="A1:B2"/>
    <mergeCell ref="C1:C2"/>
    <mergeCell ref="D1:I2"/>
    <mergeCell ref="A3:I3"/>
    <mergeCell ref="D9:D11"/>
    <mergeCell ref="A4:I4"/>
    <mergeCell ref="A5:C5"/>
    <mergeCell ref="A6:C6"/>
    <mergeCell ref="A7:C7"/>
    <mergeCell ref="D5:I5"/>
    <mergeCell ref="A70:I70"/>
    <mergeCell ref="I10:I11"/>
    <mergeCell ref="B9:B11"/>
    <mergeCell ref="C9:C11"/>
    <mergeCell ref="A9:A11"/>
    <mergeCell ref="E9:E11"/>
    <mergeCell ref="D8:I8"/>
    <mergeCell ref="F10:F11"/>
    <mergeCell ref="H10:H11"/>
  </mergeCells>
  <conditionalFormatting sqref="E22:F22">
    <cfRule type="cellIs" priority="1" dxfId="0" operator="equal" stopIfTrue="1">
      <formula>0</formula>
    </cfRule>
  </conditionalFormatting>
  <printOptions gridLines="1" horizontalCentered="1"/>
  <pageMargins left="0.3937007874015748" right="0.3937007874015748" top="0.3937007874015748" bottom="0.3937007874015748" header="0" footer="0.3937007874015748"/>
  <pageSetup fitToHeight="2" fitToWidth="2" horizontalDpi="600" verticalDpi="600" orientation="landscape" paperSize="9" scale="60" r:id="rId2"/>
  <headerFooter alignWithMargins="0">
    <oddFooter>&amp;CPágina &amp;P</oddFooter>
  </headerFooter>
  <rowBreaks count="1" manualBreakCount="1">
    <brk id="4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showZeros="0" view="pageBreakPreview" zoomScaleSheetLayoutView="100" zoomScalePageLayoutView="0" workbookViewId="0" topLeftCell="A4">
      <selection activeCell="B34" sqref="B34"/>
    </sheetView>
  </sheetViews>
  <sheetFormatPr defaultColWidth="9.140625" defaultRowHeight="12.75"/>
  <cols>
    <col min="1" max="1" width="10.00390625" style="2" customWidth="1"/>
    <col min="2" max="2" width="65.8515625" style="2" customWidth="1"/>
    <col min="3" max="3" width="15.57421875" style="10" customWidth="1"/>
    <col min="4" max="4" width="14.57421875" style="15" customWidth="1"/>
    <col min="5" max="5" width="14.7109375" style="2" customWidth="1"/>
    <col min="6" max="6" width="13.8515625" style="2" customWidth="1"/>
    <col min="7" max="7" width="15.00390625" style="2" bestFit="1" customWidth="1"/>
    <col min="8" max="8" width="12.8515625" style="2" customWidth="1"/>
    <col min="9" max="10" width="12.8515625" style="2" bestFit="1" customWidth="1"/>
    <col min="11" max="11" width="14.28125" style="2" bestFit="1" customWidth="1"/>
    <col min="12" max="16" width="12.8515625" style="2" bestFit="1" customWidth="1"/>
    <col min="17" max="16384" width="9.140625" style="2" customWidth="1"/>
  </cols>
  <sheetData>
    <row r="1" spans="1:17" ht="48" customHeight="1">
      <c r="A1" s="133"/>
      <c r="B1" s="199" t="s">
        <v>23</v>
      </c>
      <c r="C1" s="199"/>
      <c r="D1" s="199"/>
      <c r="E1" s="199"/>
      <c r="F1" s="200"/>
      <c r="G1" s="100"/>
      <c r="H1" s="100"/>
      <c r="I1" s="100"/>
      <c r="J1" s="100"/>
      <c r="K1" s="32"/>
      <c r="L1" s="32"/>
      <c r="M1" s="32"/>
      <c r="N1" s="32"/>
      <c r="O1" s="32"/>
      <c r="P1" s="32"/>
      <c r="Q1" s="4"/>
    </row>
    <row r="2" spans="1:17" ht="18" customHeight="1">
      <c r="A2" s="134" t="str">
        <f>'Planilha de Custos'!A6:C6</f>
        <v>Reforma Centro de Especialidades</v>
      </c>
      <c r="B2" s="135"/>
      <c r="C2" s="135"/>
      <c r="D2" s="135"/>
      <c r="E2" s="189" t="s">
        <v>100</v>
      </c>
      <c r="F2" s="190"/>
      <c r="G2" s="16"/>
      <c r="H2" s="16"/>
      <c r="I2" s="16"/>
      <c r="J2" s="16"/>
      <c r="K2" s="8"/>
      <c r="L2" s="8"/>
      <c r="M2" s="8"/>
      <c r="N2" s="8"/>
      <c r="O2" s="16"/>
      <c r="P2" s="16"/>
      <c r="Q2" s="4"/>
    </row>
    <row r="3" spans="1:17" ht="18" customHeight="1">
      <c r="A3" s="134" t="str">
        <f>'Planilha de Custos'!A8:C8</f>
        <v>Rua   - Bairro Por do Sol</v>
      </c>
      <c r="B3" s="135"/>
      <c r="C3" s="135"/>
      <c r="D3" s="135"/>
      <c r="E3" s="191"/>
      <c r="F3" s="192"/>
      <c r="G3" s="16"/>
      <c r="H3" s="16"/>
      <c r="I3" s="16"/>
      <c r="J3" s="16"/>
      <c r="K3" s="8"/>
      <c r="L3" s="8"/>
      <c r="M3" s="8"/>
      <c r="N3" s="8"/>
      <c r="O3" s="16"/>
      <c r="P3" s="16"/>
      <c r="Q3" s="4"/>
    </row>
    <row r="4" spans="1:17" ht="36" customHeight="1">
      <c r="A4" s="118" t="s">
        <v>17</v>
      </c>
      <c r="B4" s="119" t="s">
        <v>24</v>
      </c>
      <c r="C4" s="120" t="s">
        <v>25</v>
      </c>
      <c r="D4" s="121" t="s">
        <v>26</v>
      </c>
      <c r="E4" s="136" t="s">
        <v>27</v>
      </c>
      <c r="F4" s="137" t="s">
        <v>28</v>
      </c>
      <c r="G4" s="8"/>
      <c r="H4" s="8"/>
      <c r="I4" s="8"/>
      <c r="J4" s="8"/>
      <c r="K4" s="8"/>
      <c r="L4" s="8"/>
      <c r="M4" s="8"/>
      <c r="N4" s="8"/>
      <c r="O4" s="8"/>
      <c r="P4" s="8"/>
      <c r="Q4" s="4"/>
    </row>
    <row r="5" spans="1:17" ht="14.25" customHeight="1">
      <c r="A5" s="212" t="s">
        <v>2</v>
      </c>
      <c r="B5" s="214" t="str">
        <f>'Planilha de Custos'!C12</f>
        <v>SERVIÇOS PRELIMINARES</v>
      </c>
      <c r="C5" s="122">
        <f>C6/C30</f>
        <v>0.041787570503755506</v>
      </c>
      <c r="D5" s="30">
        <f aca="true" t="shared" si="0" ref="D5:D28">SUM(E5:P5)</f>
        <v>1</v>
      </c>
      <c r="E5" s="7">
        <v>1</v>
      </c>
      <c r="F5" s="101"/>
      <c r="G5" s="84"/>
      <c r="H5" s="84"/>
      <c r="I5" s="84"/>
      <c r="J5" s="84"/>
      <c r="K5" s="33"/>
      <c r="L5" s="33"/>
      <c r="M5" s="33"/>
      <c r="N5" s="33"/>
      <c r="O5" s="33"/>
      <c r="P5" s="33"/>
      <c r="Q5" s="4"/>
    </row>
    <row r="6" spans="1:17" ht="14.25" customHeight="1">
      <c r="A6" s="213"/>
      <c r="B6" s="202"/>
      <c r="C6" s="123">
        <f>'Planilha de Custos'!I12</f>
        <v>2460.315792</v>
      </c>
      <c r="D6" s="124">
        <f t="shared" si="0"/>
        <v>2460.315792</v>
      </c>
      <c r="E6" s="138">
        <f>E5*C6</f>
        <v>2460.315792</v>
      </c>
      <c r="F6" s="139">
        <f>F5*C6</f>
        <v>0</v>
      </c>
      <c r="G6" s="85"/>
      <c r="H6" s="85"/>
      <c r="I6" s="85"/>
      <c r="J6" s="85"/>
      <c r="K6" s="34"/>
      <c r="L6" s="34"/>
      <c r="M6" s="34"/>
      <c r="N6" s="34"/>
      <c r="O6" s="34"/>
      <c r="P6" s="34"/>
      <c r="Q6" s="4"/>
    </row>
    <row r="7" spans="1:17" ht="14.25" customHeight="1">
      <c r="A7" s="215" t="s">
        <v>11</v>
      </c>
      <c r="B7" s="201" t="str">
        <f>'Planilha de Custos'!C18</f>
        <v>PISOS</v>
      </c>
      <c r="C7" s="125">
        <f>C8/C30</f>
        <v>0.0013961432715683209</v>
      </c>
      <c r="D7" s="30">
        <f t="shared" si="0"/>
        <v>1</v>
      </c>
      <c r="E7" s="7">
        <v>1</v>
      </c>
      <c r="F7" s="101">
        <v>0</v>
      </c>
      <c r="G7" s="84"/>
      <c r="H7" s="84"/>
      <c r="I7" s="84"/>
      <c r="J7" s="84"/>
      <c r="K7" s="33"/>
      <c r="L7" s="33"/>
      <c r="M7" s="33"/>
      <c r="N7" s="33"/>
      <c r="O7" s="33"/>
      <c r="P7" s="33"/>
      <c r="Q7" s="4"/>
    </row>
    <row r="8" spans="1:17" ht="14.25" customHeight="1">
      <c r="A8" s="216"/>
      <c r="B8" s="202"/>
      <c r="C8" s="123">
        <f>'Planilha de Custos'!I18</f>
        <v>82.20036</v>
      </c>
      <c r="D8" s="124">
        <f t="shared" si="0"/>
        <v>82.20036</v>
      </c>
      <c r="E8" s="138">
        <f>E7*C8</f>
        <v>82.20036</v>
      </c>
      <c r="F8" s="139">
        <f>F7*C8</f>
        <v>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4"/>
    </row>
    <row r="9" spans="1:17" ht="14.25" customHeight="1">
      <c r="A9" s="203" t="s">
        <v>11</v>
      </c>
      <c r="B9" s="201" t="str">
        <f>'Planilha de Custos'!C21</f>
        <v>VERGAS</v>
      </c>
      <c r="C9" s="127">
        <f>C10/C30</f>
        <v>0.004890010136789774</v>
      </c>
      <c r="D9" s="30">
        <f t="shared" si="0"/>
        <v>1</v>
      </c>
      <c r="E9" s="7">
        <v>1</v>
      </c>
      <c r="F9" s="101"/>
      <c r="G9" s="86"/>
      <c r="H9" s="36"/>
      <c r="I9" s="37"/>
      <c r="J9" s="37"/>
      <c r="K9" s="35"/>
      <c r="L9" s="35"/>
      <c r="M9" s="35"/>
      <c r="N9" s="36"/>
      <c r="O9" s="37"/>
      <c r="P9" s="37"/>
      <c r="Q9" s="4"/>
    </row>
    <row r="10" spans="1:17" ht="14.25" customHeight="1">
      <c r="A10" s="204"/>
      <c r="B10" s="202"/>
      <c r="C10" s="123">
        <f>'Planilha de Custos'!I21</f>
        <v>287.90784</v>
      </c>
      <c r="D10" s="124">
        <f t="shared" si="0"/>
        <v>287.90784</v>
      </c>
      <c r="E10" s="138">
        <f>E9*C10</f>
        <v>287.90784</v>
      </c>
      <c r="F10" s="139">
        <f>F9*C10</f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4"/>
    </row>
    <row r="11" spans="1:17" ht="14.25" customHeight="1">
      <c r="A11" s="203" t="s">
        <v>3</v>
      </c>
      <c r="B11" s="201" t="str">
        <f>'Planilha de Custos'!C23</f>
        <v>DIVISÓRIAS</v>
      </c>
      <c r="C11" s="127">
        <f>C12/C30</f>
        <v>0.25598093738310723</v>
      </c>
      <c r="D11" s="30">
        <f t="shared" si="0"/>
        <v>1</v>
      </c>
      <c r="E11" s="29">
        <v>0.5</v>
      </c>
      <c r="F11" s="102">
        <v>0.5</v>
      </c>
      <c r="G11" s="33"/>
      <c r="H11" s="36"/>
      <c r="I11" s="37"/>
      <c r="J11" s="37"/>
      <c r="K11" s="35"/>
      <c r="L11" s="35"/>
      <c r="M11" s="35"/>
      <c r="N11" s="36"/>
      <c r="O11" s="37"/>
      <c r="P11" s="37"/>
      <c r="Q11" s="4"/>
    </row>
    <row r="12" spans="1:17" ht="14.25" customHeight="1">
      <c r="A12" s="204"/>
      <c r="B12" s="202"/>
      <c r="C12" s="123">
        <f>'Planilha de Custos'!I23</f>
        <v>15071.322288000003</v>
      </c>
      <c r="D12" s="124">
        <f aca="true" t="shared" si="1" ref="D12:D18">SUM(E12:P12)</f>
        <v>15071.322288000003</v>
      </c>
      <c r="E12" s="138">
        <f>E11*C12</f>
        <v>7535.6611440000015</v>
      </c>
      <c r="F12" s="139">
        <f>F11*C12</f>
        <v>7535.6611440000015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"/>
    </row>
    <row r="13" spans="1:17" ht="14.25" customHeight="1">
      <c r="A13" s="203" t="s">
        <v>4</v>
      </c>
      <c r="B13" s="201" t="str">
        <f>'Planilha de Custos'!C27</f>
        <v>ESQUADRIAS</v>
      </c>
      <c r="C13" s="127">
        <f>C14/C30</f>
        <v>0.20675756157746925</v>
      </c>
      <c r="D13" s="30">
        <f t="shared" si="1"/>
        <v>1</v>
      </c>
      <c r="E13" s="29">
        <v>0.7</v>
      </c>
      <c r="F13" s="102">
        <v>0.3</v>
      </c>
      <c r="G13" s="33"/>
      <c r="H13" s="36"/>
      <c r="I13" s="37"/>
      <c r="J13" s="37"/>
      <c r="K13" s="35"/>
      <c r="L13" s="35"/>
      <c r="M13" s="35"/>
      <c r="N13" s="36"/>
      <c r="O13" s="37"/>
      <c r="P13" s="37"/>
      <c r="Q13" s="4"/>
    </row>
    <row r="14" spans="1:17" ht="14.25" customHeight="1">
      <c r="A14" s="204"/>
      <c r="B14" s="202"/>
      <c r="C14" s="123">
        <f>'Planilha de Custos'!I27</f>
        <v>12173.210544000001</v>
      </c>
      <c r="D14" s="124">
        <f t="shared" si="1"/>
        <v>12173.210544000001</v>
      </c>
      <c r="E14" s="138">
        <f>E13*C14</f>
        <v>8521.247380800001</v>
      </c>
      <c r="F14" s="139">
        <f>F13*C14</f>
        <v>3651.9631632000005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"/>
    </row>
    <row r="15" spans="1:17" ht="14.25" customHeight="1">
      <c r="A15" s="203" t="s">
        <v>5</v>
      </c>
      <c r="B15" s="201" t="str">
        <f>'Planilha de Custos'!C33</f>
        <v>REVESTIMENTO</v>
      </c>
      <c r="C15" s="127">
        <f>C16/C30</f>
        <v>0.18066159220320957</v>
      </c>
      <c r="D15" s="30">
        <f t="shared" si="1"/>
        <v>1</v>
      </c>
      <c r="E15" s="29">
        <v>0.7</v>
      </c>
      <c r="F15" s="103">
        <v>0.3</v>
      </c>
      <c r="G15" s="33"/>
      <c r="H15" s="86"/>
      <c r="I15" s="86"/>
      <c r="J15" s="86"/>
      <c r="K15" s="34"/>
      <c r="L15" s="34"/>
      <c r="M15" s="34"/>
      <c r="N15" s="34"/>
      <c r="O15" s="34"/>
      <c r="P15" s="34"/>
      <c r="Q15" s="4"/>
    </row>
    <row r="16" spans="1:17" ht="14.25" customHeight="1">
      <c r="A16" s="204"/>
      <c r="B16" s="202"/>
      <c r="C16" s="123">
        <f>'Planilha de Custos'!I33</f>
        <v>10636.7650224</v>
      </c>
      <c r="D16" s="124">
        <f t="shared" si="1"/>
        <v>10636.7650224</v>
      </c>
      <c r="E16" s="138">
        <f>E15*C16</f>
        <v>7445.73551568</v>
      </c>
      <c r="F16" s="139">
        <f>F15*C16</f>
        <v>3191.02950672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"/>
    </row>
    <row r="17" spans="1:17" ht="14.25" customHeight="1">
      <c r="A17" s="126" t="s">
        <v>6</v>
      </c>
      <c r="B17" s="201" t="str">
        <f>'Planilha de Custos'!C40</f>
        <v>IMPERMEABILIZAÇÃO</v>
      </c>
      <c r="C17" s="127">
        <f>C18/C30</f>
        <v>0.03114267362988398</v>
      </c>
      <c r="D17" s="30">
        <f t="shared" si="1"/>
        <v>1</v>
      </c>
      <c r="E17" s="29">
        <v>0.4</v>
      </c>
      <c r="F17" s="103">
        <v>0.6</v>
      </c>
      <c r="G17" s="33"/>
      <c r="H17" s="86"/>
      <c r="I17" s="86"/>
      <c r="J17" s="86"/>
      <c r="K17" s="34"/>
      <c r="L17" s="34"/>
      <c r="M17" s="34"/>
      <c r="N17" s="34"/>
      <c r="O17" s="34"/>
      <c r="P17" s="34"/>
      <c r="Q17" s="4"/>
    </row>
    <row r="18" spans="1:17" ht="14.25" customHeight="1">
      <c r="A18" s="128"/>
      <c r="B18" s="202"/>
      <c r="C18" s="123">
        <f>'Planilha de Custos'!I40</f>
        <v>1833.579</v>
      </c>
      <c r="D18" s="124">
        <f t="shared" si="1"/>
        <v>1833.5789999999997</v>
      </c>
      <c r="E18" s="138">
        <f>E17*C18</f>
        <v>733.4316</v>
      </c>
      <c r="F18" s="139">
        <f>F17*C18</f>
        <v>1100.1473999999998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"/>
    </row>
    <row r="19" spans="1:17" ht="14.25" customHeight="1">
      <c r="A19" s="126" t="s">
        <v>7</v>
      </c>
      <c r="B19" s="201" t="str">
        <f>'Planilha de Custos'!C43</f>
        <v>INSTALAÇÕES ELÉTRICAS</v>
      </c>
      <c r="C19" s="127">
        <f>C20/C30</f>
        <v>0.07892593660757767</v>
      </c>
      <c r="D19" s="30">
        <f t="shared" si="0"/>
        <v>1</v>
      </c>
      <c r="E19" s="7">
        <v>0.3</v>
      </c>
      <c r="F19" s="102">
        <v>0.7</v>
      </c>
      <c r="G19" s="33"/>
      <c r="H19" s="33"/>
      <c r="I19" s="33"/>
      <c r="J19" s="37"/>
      <c r="K19" s="35"/>
      <c r="L19" s="35"/>
      <c r="M19" s="35"/>
      <c r="N19" s="36"/>
      <c r="O19" s="37"/>
      <c r="P19" s="37"/>
      <c r="Q19" s="4"/>
    </row>
    <row r="20" spans="1:17" ht="14.25" customHeight="1">
      <c r="A20" s="128"/>
      <c r="B20" s="202"/>
      <c r="C20" s="123">
        <f>'Planilha de Custos'!I43</f>
        <v>4646.901599999999</v>
      </c>
      <c r="D20" s="124">
        <f t="shared" si="0"/>
        <v>4646.901599999999</v>
      </c>
      <c r="E20" s="138">
        <f>E19*C20</f>
        <v>1394.0704799999996</v>
      </c>
      <c r="F20" s="139">
        <f>F19*C20</f>
        <v>3252.8311199999994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"/>
    </row>
    <row r="21" spans="1:17" ht="14.25" customHeight="1">
      <c r="A21" s="126" t="s">
        <v>8</v>
      </c>
      <c r="B21" s="201" t="str">
        <f>'Planilha de Custos'!C49</f>
        <v>INSTALAÇÕES HIDRÁULICAS</v>
      </c>
      <c r="C21" s="127">
        <f>C22/C30</f>
        <v>0.16347608436775168</v>
      </c>
      <c r="D21" s="30">
        <f t="shared" si="0"/>
        <v>1</v>
      </c>
      <c r="E21" s="29">
        <v>0.3</v>
      </c>
      <c r="F21" s="103">
        <v>0.7</v>
      </c>
      <c r="G21" s="86"/>
      <c r="H21" s="33"/>
      <c r="I21" s="33"/>
      <c r="J21" s="33"/>
      <c r="K21" s="33"/>
      <c r="L21" s="35"/>
      <c r="M21" s="35"/>
      <c r="N21" s="36"/>
      <c r="O21" s="37"/>
      <c r="P21" s="37"/>
      <c r="Q21" s="4"/>
    </row>
    <row r="22" spans="1:17" ht="14.25" customHeight="1">
      <c r="A22" s="128"/>
      <c r="B22" s="202"/>
      <c r="C22" s="123">
        <f>'Planilha de Custos'!I49</f>
        <v>9624.938400000001</v>
      </c>
      <c r="D22" s="124">
        <f t="shared" si="0"/>
        <v>9624.938400000001</v>
      </c>
      <c r="E22" s="138">
        <f>E21*C22</f>
        <v>2887.4815200000003</v>
      </c>
      <c r="F22" s="139">
        <f>F21*C22</f>
        <v>6737.456880000001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"/>
    </row>
    <row r="23" spans="1:17" ht="14.25" customHeight="1">
      <c r="A23" s="126" t="s">
        <v>109</v>
      </c>
      <c r="B23" s="201" t="str">
        <f>'Planilha de Custos'!C58</f>
        <v>INSTALAÇÕES SANITÁRIAS</v>
      </c>
      <c r="C23" s="127">
        <f>C24/C30</f>
        <v>0.015609057995139087</v>
      </c>
      <c r="D23" s="30">
        <f t="shared" si="0"/>
        <v>1</v>
      </c>
      <c r="E23" s="29">
        <v>0.3</v>
      </c>
      <c r="F23" s="103">
        <v>0.7</v>
      </c>
      <c r="G23" s="35"/>
      <c r="H23" s="36"/>
      <c r="I23" s="33"/>
      <c r="J23" s="33"/>
      <c r="K23" s="33"/>
      <c r="L23" s="35"/>
      <c r="M23" s="35"/>
      <c r="N23" s="36"/>
      <c r="O23" s="37"/>
      <c r="P23" s="37"/>
      <c r="Q23" s="4"/>
    </row>
    <row r="24" spans="1:17" ht="14.25" customHeight="1">
      <c r="A24" s="128"/>
      <c r="B24" s="202"/>
      <c r="C24" s="123">
        <f>'Planilha de Custos'!I58</f>
        <v>919.0104</v>
      </c>
      <c r="D24" s="124">
        <f t="shared" si="0"/>
        <v>919.0104</v>
      </c>
      <c r="E24" s="138">
        <f>E23*C24</f>
        <v>275.70312</v>
      </c>
      <c r="F24" s="139">
        <f>F23*C24</f>
        <v>643.30728</v>
      </c>
      <c r="G24" s="85"/>
      <c r="H24" s="34"/>
      <c r="I24" s="34"/>
      <c r="J24" s="34"/>
      <c r="K24" s="34"/>
      <c r="L24" s="34"/>
      <c r="M24" s="34"/>
      <c r="N24" s="34"/>
      <c r="O24" s="34"/>
      <c r="P24" s="34"/>
      <c r="Q24" s="4"/>
    </row>
    <row r="25" spans="1:17" ht="14.25" customHeight="1">
      <c r="A25" s="203" t="s">
        <v>9</v>
      </c>
      <c r="B25" s="201" t="str">
        <f>'Planilha de Custos'!C65</f>
        <v>DIVISÓRIAS E BANCADAS</v>
      </c>
      <c r="C25" s="127">
        <f>C26/C30</f>
        <v>0.010328765359168908</v>
      </c>
      <c r="D25" s="30">
        <f t="shared" si="0"/>
        <v>1</v>
      </c>
      <c r="E25" s="7">
        <v>0.2</v>
      </c>
      <c r="F25" s="102">
        <v>0.8</v>
      </c>
      <c r="G25" s="33"/>
      <c r="H25" s="33"/>
      <c r="I25" s="33"/>
      <c r="J25" s="33"/>
      <c r="K25" s="35"/>
      <c r="L25" s="35"/>
      <c r="M25" s="33"/>
      <c r="N25" s="33"/>
      <c r="O25" s="37"/>
      <c r="P25" s="37"/>
      <c r="Q25" s="4"/>
    </row>
    <row r="26" spans="1:17" ht="14.25" customHeight="1">
      <c r="A26" s="205"/>
      <c r="B26" s="202"/>
      <c r="C26" s="123">
        <f>'Planilha de Custos'!I65</f>
        <v>608.124</v>
      </c>
      <c r="D26" s="124">
        <f t="shared" si="0"/>
        <v>608.124</v>
      </c>
      <c r="E26" s="138">
        <f>E25*C26</f>
        <v>121.62480000000001</v>
      </c>
      <c r="F26" s="139">
        <f>F25*C26</f>
        <v>486.49920000000003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"/>
    </row>
    <row r="27" spans="1:17" ht="14.25" customHeight="1">
      <c r="A27" s="203" t="s">
        <v>119</v>
      </c>
      <c r="B27" s="201" t="str">
        <f>'Planilha de Custos'!C67</f>
        <v>LIMPEZA GERAL  </v>
      </c>
      <c r="C27" s="127">
        <f>C28/C30</f>
        <v>0.009043666964579021</v>
      </c>
      <c r="D27" s="30">
        <f t="shared" si="0"/>
        <v>1</v>
      </c>
      <c r="E27" s="82"/>
      <c r="F27" s="103">
        <v>1</v>
      </c>
      <c r="G27" s="86"/>
      <c r="H27" s="87"/>
      <c r="I27" s="33"/>
      <c r="J27" s="33"/>
      <c r="K27" s="33"/>
      <c r="L27" s="33"/>
      <c r="M27" s="33"/>
      <c r="N27" s="33"/>
      <c r="O27" s="38"/>
      <c r="P27" s="38"/>
      <c r="Q27" s="4"/>
    </row>
    <row r="28" spans="1:17" ht="14.25" customHeight="1">
      <c r="A28" s="206"/>
      <c r="B28" s="211"/>
      <c r="C28" s="123">
        <f>'Planilha de Custos'!I67</f>
        <v>532.4616000000001</v>
      </c>
      <c r="D28" s="124">
        <f t="shared" si="0"/>
        <v>532.4616000000001</v>
      </c>
      <c r="E28" s="138">
        <f>E27*C28</f>
        <v>0</v>
      </c>
      <c r="F28" s="139">
        <f>F27*C28</f>
        <v>532.4616000000001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"/>
    </row>
    <row r="29" spans="1:17" ht="14.25" customHeight="1">
      <c r="A29" s="207" t="s">
        <v>18</v>
      </c>
      <c r="B29" s="208"/>
      <c r="C29" s="129">
        <f>C27+C25+C23+C21+C19+C15+C13+C11+C9+C7+C5+C17</f>
        <v>1</v>
      </c>
      <c r="D29" s="130">
        <f>SUM(E29:F29)</f>
        <v>1</v>
      </c>
      <c r="E29" s="140">
        <f>(E6+E8+E10+E12+E14+E16+E18+E20+E22+E24+E26+E28)/$C30</f>
        <v>0.5391837464650703</v>
      </c>
      <c r="F29" s="141">
        <f>(F6+F8+F10+F12+F14+F18+F16+F20+F22+F24+F26+F28)/$C30</f>
        <v>0.4608162535349297</v>
      </c>
      <c r="G29" s="86"/>
      <c r="H29" s="87"/>
      <c r="I29" s="33"/>
      <c r="J29" s="33"/>
      <c r="K29" s="33"/>
      <c r="L29" s="33"/>
      <c r="M29" s="33"/>
      <c r="N29" s="33"/>
      <c r="O29" s="37"/>
      <c r="P29" s="37"/>
      <c r="Q29" s="4"/>
    </row>
    <row r="30" spans="1:17" ht="14.25" customHeight="1" thickBot="1">
      <c r="A30" s="209"/>
      <c r="B30" s="210"/>
      <c r="C30" s="131">
        <f>SUM(C28,C26,C24,C22,C20,C16,C14,C12,C10,C8,C6,C18)</f>
        <v>58876.7368464</v>
      </c>
      <c r="D30" s="132">
        <f>SUM(E30:F30)</f>
        <v>58876.7368464</v>
      </c>
      <c r="E30" s="142">
        <f>SUM(E28+E26+E24+E22+E20+E14+E16+E18+E12+E10+E8+E6)</f>
        <v>31745.379552480004</v>
      </c>
      <c r="F30" s="143">
        <f>SUM(F28+F26+F24+F22+F20+F14+F16+F18+F12+F10+F8+F6)</f>
        <v>27131.35729392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"/>
    </row>
    <row r="31" spans="1:17" ht="14.25" customHeight="1">
      <c r="A31" s="104"/>
      <c r="B31" s="105"/>
      <c r="C31" s="106"/>
      <c r="D31" s="193" t="s">
        <v>30</v>
      </c>
      <c r="E31" s="193"/>
      <c r="F31" s="194"/>
      <c r="G31" s="4"/>
      <c r="H31" s="4"/>
      <c r="I31" s="4"/>
      <c r="J31" s="4"/>
      <c r="K31" s="4"/>
      <c r="L31" s="5" t="s">
        <v>29</v>
      </c>
      <c r="M31" s="4"/>
      <c r="N31" s="4"/>
      <c r="O31" s="4"/>
      <c r="P31" s="4"/>
      <c r="Q31" s="4"/>
    </row>
    <row r="32" spans="1:17" ht="14.25" customHeight="1">
      <c r="A32" s="107"/>
      <c r="B32" s="108"/>
      <c r="C32" s="109"/>
      <c r="D32" s="195"/>
      <c r="E32" s="195"/>
      <c r="F32" s="196"/>
      <c r="G32" s="4"/>
      <c r="H32" s="4"/>
      <c r="I32" s="4"/>
      <c r="J32" s="88"/>
      <c r="K32" s="4"/>
      <c r="L32" s="4"/>
      <c r="M32" s="4"/>
      <c r="N32" s="4"/>
      <c r="O32" s="4"/>
      <c r="P32" s="4"/>
      <c r="Q32" s="4"/>
    </row>
    <row r="33" spans="1:17" ht="14.25" customHeight="1">
      <c r="A33" s="110"/>
      <c r="B33" s="111"/>
      <c r="C33" s="112"/>
      <c r="D33" s="195"/>
      <c r="E33" s="195"/>
      <c r="F33" s="19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 customHeight="1">
      <c r="A34" s="113"/>
      <c r="B34" s="114" t="s">
        <v>76</v>
      </c>
      <c r="C34" s="112"/>
      <c r="D34" s="195"/>
      <c r="E34" s="195"/>
      <c r="F34" s="19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25" customHeight="1" thickBot="1">
      <c r="A35" s="115"/>
      <c r="B35" s="116"/>
      <c r="C35" s="117"/>
      <c r="D35" s="197"/>
      <c r="E35" s="197"/>
      <c r="F35" s="19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7:17" ht="13.5" customHeight="1"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"/>
    </row>
    <row r="37" spans="1:17" ht="1.5" customHeight="1">
      <c r="A37" s="31"/>
      <c r="B37" s="3"/>
      <c r="C37" s="80" t="s">
        <v>87</v>
      </c>
      <c r="D37" s="14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</row>
    <row r="38" spans="7:10" ht="12.75">
      <c r="G38" s="4"/>
      <c r="H38" s="4"/>
      <c r="I38" s="4"/>
      <c r="J38" s="4"/>
    </row>
    <row r="39" spans="7:10" ht="12.75">
      <c r="G39" s="4"/>
      <c r="H39" s="4"/>
      <c r="I39" s="4"/>
      <c r="J39" s="4"/>
    </row>
    <row r="43" ht="13.5" customHeight="1"/>
    <row r="44" ht="13.5" customHeight="1">
      <c r="F44" s="6"/>
    </row>
    <row r="45" ht="13.5" customHeight="1"/>
  </sheetData>
  <sheetProtection/>
  <mergeCells count="24">
    <mergeCell ref="A5:A6"/>
    <mergeCell ref="B5:B6"/>
    <mergeCell ref="A9:A10"/>
    <mergeCell ref="B9:B10"/>
    <mergeCell ref="B7:B8"/>
    <mergeCell ref="A7:A8"/>
    <mergeCell ref="A25:A26"/>
    <mergeCell ref="B25:B26"/>
    <mergeCell ref="A27:A28"/>
    <mergeCell ref="A29:B30"/>
    <mergeCell ref="B27:B28"/>
    <mergeCell ref="A11:A12"/>
    <mergeCell ref="B11:B12"/>
    <mergeCell ref="B19:B20"/>
    <mergeCell ref="A15:A16"/>
    <mergeCell ref="B15:B16"/>
    <mergeCell ref="A13:A14"/>
    <mergeCell ref="B13:B14"/>
    <mergeCell ref="B17:B18"/>
    <mergeCell ref="E2:F3"/>
    <mergeCell ref="D31:F35"/>
    <mergeCell ref="B1:F1"/>
    <mergeCell ref="B21:B22"/>
    <mergeCell ref="B23:B24"/>
  </mergeCells>
  <printOptions horizontalCentered="1"/>
  <pageMargins left="0.3937007874015748" right="0.3937007874015748" top="0.3937007874015748" bottom="0.3937007874015748" header="0.1968503937007874" footer="0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moniquecoelho</cp:lastModifiedBy>
  <cp:lastPrinted>2011-11-25T14:09:02Z</cp:lastPrinted>
  <dcterms:created xsi:type="dcterms:W3CDTF">2006-09-22T13:55:22Z</dcterms:created>
  <dcterms:modified xsi:type="dcterms:W3CDTF">2012-07-04T14:59:45Z</dcterms:modified>
  <cp:category/>
  <cp:version/>
  <cp:contentType/>
  <cp:contentStatus/>
</cp:coreProperties>
</file>